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79.xml" ContentType="application/vnd.openxmlformats-officedocument.spreadsheetml.worksheet+xml"/>
  <Override PartName="/xl/worksheets/sheet280.xml" ContentType="application/vnd.openxmlformats-officedocument.spreadsheetml.worksheet+xml"/>
  <Override PartName="/xl/worksheets/sheet281.xml" ContentType="application/vnd.openxmlformats-officedocument.spreadsheetml.worksheet+xml"/>
  <Override PartName="/xl/worksheets/sheet282.xml" ContentType="application/vnd.openxmlformats-officedocument.spreadsheetml.worksheet+xml"/>
  <Override PartName="/xl/worksheets/sheet283.xml" ContentType="application/vnd.openxmlformats-officedocument.spreadsheetml.worksheet+xml"/>
  <Override PartName="/xl/worksheets/sheet284.xml" ContentType="application/vnd.openxmlformats-officedocument.spreadsheetml.worksheet+xml"/>
  <Override PartName="/xl/worksheets/sheet285.xml" ContentType="application/vnd.openxmlformats-officedocument.spreadsheetml.worksheet+xml"/>
  <Override PartName="/xl/worksheets/sheet286.xml" ContentType="application/vnd.openxmlformats-officedocument.spreadsheetml.worksheet+xml"/>
  <Override PartName="/xl/worksheets/sheet287.xml" ContentType="application/vnd.openxmlformats-officedocument.spreadsheetml.worksheet+xml"/>
  <Override PartName="/xl/worksheets/sheet288.xml" ContentType="application/vnd.openxmlformats-officedocument.spreadsheetml.worksheet+xml"/>
  <Override PartName="/xl/worksheets/sheet289.xml" ContentType="application/vnd.openxmlformats-officedocument.spreadsheetml.worksheet+xml"/>
  <Override PartName="/xl/worksheets/sheet290.xml" ContentType="application/vnd.openxmlformats-officedocument.spreadsheetml.worksheet+xml"/>
  <Override PartName="/xl/worksheets/sheet291.xml" ContentType="application/vnd.openxmlformats-officedocument.spreadsheetml.worksheet+xml"/>
  <Override PartName="/xl/worksheets/sheet292.xml" ContentType="application/vnd.openxmlformats-officedocument.spreadsheetml.worksheet+xml"/>
  <Override PartName="/xl/worksheets/sheet293.xml" ContentType="application/vnd.openxmlformats-officedocument.spreadsheetml.worksheet+xml"/>
  <Override PartName="/xl/worksheets/sheet294.xml" ContentType="application/vnd.openxmlformats-officedocument.spreadsheetml.worksheet+xml"/>
  <Override PartName="/xl/worksheets/sheet295.xml" ContentType="application/vnd.openxmlformats-officedocument.spreadsheetml.worksheet+xml"/>
  <Override PartName="/xl/worksheets/sheet296.xml" ContentType="application/vnd.openxmlformats-officedocument.spreadsheetml.worksheet+xml"/>
  <Override PartName="/xl/worksheets/sheet297.xml" ContentType="application/vnd.openxmlformats-officedocument.spreadsheetml.worksheet+xml"/>
  <Override PartName="/xl/worksheets/sheet298.xml" ContentType="application/vnd.openxmlformats-officedocument.spreadsheetml.worksheet+xml"/>
  <Override PartName="/xl/worksheets/sheet299.xml" ContentType="application/vnd.openxmlformats-officedocument.spreadsheetml.worksheet+xml"/>
  <Override PartName="/xl/worksheets/sheet300.xml" ContentType="application/vnd.openxmlformats-officedocument.spreadsheetml.worksheet+xml"/>
  <Override PartName="/xl/worksheets/sheet301.xml" ContentType="application/vnd.openxmlformats-officedocument.spreadsheetml.worksheet+xml"/>
  <Override PartName="/xl/worksheets/sheet302.xml" ContentType="application/vnd.openxmlformats-officedocument.spreadsheetml.worksheet+xml"/>
  <Override PartName="/xl/worksheets/sheet303.xml" ContentType="application/vnd.openxmlformats-officedocument.spreadsheetml.worksheet+xml"/>
  <Override PartName="/xl/worksheets/sheet304.xml" ContentType="application/vnd.openxmlformats-officedocument.spreadsheetml.worksheet+xml"/>
  <Override PartName="/xl/worksheets/sheet305.xml" ContentType="application/vnd.openxmlformats-officedocument.spreadsheetml.worksheet+xml"/>
  <Override PartName="/xl/worksheets/sheet306.xml" ContentType="application/vnd.openxmlformats-officedocument.spreadsheetml.worksheet+xml"/>
  <Override PartName="/xl/worksheets/sheet307.xml" ContentType="application/vnd.openxmlformats-officedocument.spreadsheetml.worksheet+xml"/>
  <Override PartName="/xl/worksheets/sheet308.xml" ContentType="application/vnd.openxmlformats-officedocument.spreadsheetml.worksheet+xml"/>
  <Override PartName="/xl/worksheets/sheet309.xml" ContentType="application/vnd.openxmlformats-officedocument.spreadsheetml.worksheet+xml"/>
  <Override PartName="/xl/worksheets/sheet310.xml" ContentType="application/vnd.openxmlformats-officedocument.spreadsheetml.worksheet+xml"/>
  <Override PartName="/xl/worksheets/sheet311.xml" ContentType="application/vnd.openxmlformats-officedocument.spreadsheetml.worksheet+xml"/>
  <Override PartName="/xl/worksheets/sheet312.xml" ContentType="application/vnd.openxmlformats-officedocument.spreadsheetml.worksheet+xml"/>
  <Override PartName="/xl/worksheets/sheet313.xml" ContentType="application/vnd.openxmlformats-officedocument.spreadsheetml.worksheet+xml"/>
  <Override PartName="/xl/worksheets/sheet314.xml" ContentType="application/vnd.openxmlformats-officedocument.spreadsheetml.worksheet+xml"/>
  <Override PartName="/xl/worksheets/sheet315.xml" ContentType="application/vnd.openxmlformats-officedocument.spreadsheetml.worksheet+xml"/>
  <Override PartName="/xl/worksheets/sheet316.xml" ContentType="application/vnd.openxmlformats-officedocument.spreadsheetml.worksheet+xml"/>
  <Override PartName="/xl/worksheets/sheet317.xml" ContentType="application/vnd.openxmlformats-officedocument.spreadsheetml.worksheet+xml"/>
  <Override PartName="/xl/worksheets/sheet318.xml" ContentType="application/vnd.openxmlformats-officedocument.spreadsheetml.worksheet+xml"/>
  <Override PartName="/xl/worksheets/sheet319.xml" ContentType="application/vnd.openxmlformats-officedocument.spreadsheetml.worksheet+xml"/>
  <Override PartName="/xl/worksheets/sheet320.xml" ContentType="application/vnd.openxmlformats-officedocument.spreadsheetml.worksheet+xml"/>
  <Override PartName="/xl/worksheets/sheet321.xml" ContentType="application/vnd.openxmlformats-officedocument.spreadsheetml.worksheet+xml"/>
  <Override PartName="/xl/worksheets/sheet322.xml" ContentType="application/vnd.openxmlformats-officedocument.spreadsheetml.worksheet+xml"/>
  <Override PartName="/xl/worksheets/sheet323.xml" ContentType="application/vnd.openxmlformats-officedocument.spreadsheetml.worksheet+xml"/>
  <Override PartName="/xl/worksheets/sheet324.xml" ContentType="application/vnd.openxmlformats-officedocument.spreadsheetml.worksheet+xml"/>
  <Override PartName="/xl/worksheets/sheet325.xml" ContentType="application/vnd.openxmlformats-officedocument.spreadsheetml.worksheet+xml"/>
  <Override PartName="/xl/worksheets/sheet326.xml" ContentType="application/vnd.openxmlformats-officedocument.spreadsheetml.worksheet+xml"/>
  <Override PartName="/xl/worksheets/sheet327.xml" ContentType="application/vnd.openxmlformats-officedocument.spreadsheetml.worksheet+xml"/>
  <Override PartName="/xl/worksheets/sheet328.xml" ContentType="application/vnd.openxmlformats-officedocument.spreadsheetml.worksheet+xml"/>
  <Override PartName="/xl/worksheets/sheet329.xml" ContentType="application/vnd.openxmlformats-officedocument.spreadsheetml.worksheet+xml"/>
  <Override PartName="/xl/worksheets/sheet330.xml" ContentType="application/vnd.openxmlformats-officedocument.spreadsheetml.worksheet+xml"/>
  <Override PartName="/xl/worksheets/sheet331.xml" ContentType="application/vnd.openxmlformats-officedocument.spreadsheetml.worksheet+xml"/>
  <Override PartName="/xl/worksheets/sheet332.xml" ContentType="application/vnd.openxmlformats-officedocument.spreadsheetml.worksheet+xml"/>
  <Override PartName="/xl/worksheets/sheet333.xml" ContentType="application/vnd.openxmlformats-officedocument.spreadsheetml.worksheet+xml"/>
  <Override PartName="/xl/worksheets/sheet334.xml" ContentType="application/vnd.openxmlformats-officedocument.spreadsheetml.worksheet+xml"/>
  <Override PartName="/xl/worksheets/sheet335.xml" ContentType="application/vnd.openxmlformats-officedocument.spreadsheetml.worksheet+xml"/>
  <Override PartName="/xl/worksheets/sheet336.xml" ContentType="application/vnd.openxmlformats-officedocument.spreadsheetml.worksheet+xml"/>
  <Override PartName="/xl/worksheets/sheet337.xml" ContentType="application/vnd.openxmlformats-officedocument.spreadsheetml.worksheet+xml"/>
  <Override PartName="/xl/worksheets/sheet338.xml" ContentType="application/vnd.openxmlformats-officedocument.spreadsheetml.worksheet+xml"/>
  <Override PartName="/xl/worksheets/sheet339.xml" ContentType="application/vnd.openxmlformats-officedocument.spreadsheetml.worksheet+xml"/>
  <Override PartName="/xl/worksheets/sheet340.xml" ContentType="application/vnd.openxmlformats-officedocument.spreadsheetml.worksheet+xml"/>
  <Override PartName="/xl/worksheets/sheet341.xml" ContentType="application/vnd.openxmlformats-officedocument.spreadsheetml.worksheet+xml"/>
  <Override PartName="/xl/worksheets/sheet342.xml" ContentType="application/vnd.openxmlformats-officedocument.spreadsheetml.worksheet+xml"/>
  <Override PartName="/xl/worksheets/sheet343.xml" ContentType="application/vnd.openxmlformats-officedocument.spreadsheetml.worksheet+xml"/>
  <Override PartName="/xl/worksheets/sheet344.xml" ContentType="application/vnd.openxmlformats-officedocument.spreadsheetml.worksheet+xml"/>
  <Override PartName="/xl/worksheets/sheet345.xml" ContentType="application/vnd.openxmlformats-officedocument.spreadsheetml.worksheet+xml"/>
  <Override PartName="/xl/worksheets/sheet346.xml" ContentType="application/vnd.openxmlformats-officedocument.spreadsheetml.worksheet+xml"/>
  <Override PartName="/xl/worksheets/sheet347.xml" ContentType="application/vnd.openxmlformats-officedocument.spreadsheetml.worksheet+xml"/>
  <Override PartName="/xl/worksheets/sheet348.xml" ContentType="application/vnd.openxmlformats-officedocument.spreadsheetml.worksheet+xml"/>
  <Override PartName="/xl/worksheets/sheet349.xml" ContentType="application/vnd.openxmlformats-officedocument.spreadsheetml.worksheet+xml"/>
  <Override PartName="/xl/worksheets/sheet350.xml" ContentType="application/vnd.openxmlformats-officedocument.spreadsheetml.worksheet+xml"/>
  <Override PartName="/xl/worksheets/sheet351.xml" ContentType="application/vnd.openxmlformats-officedocument.spreadsheetml.worksheet+xml"/>
  <Override PartName="/xl/worksheets/sheet352.xml" ContentType="application/vnd.openxmlformats-officedocument.spreadsheetml.worksheet+xml"/>
  <Override PartName="/xl/worksheets/sheet353.xml" ContentType="application/vnd.openxmlformats-officedocument.spreadsheetml.worksheet+xml"/>
  <Override PartName="/xl/worksheets/sheet354.xml" ContentType="application/vnd.openxmlformats-officedocument.spreadsheetml.worksheet+xml"/>
  <Override PartName="/xl/worksheets/sheet355.xml" ContentType="application/vnd.openxmlformats-officedocument.spreadsheetml.worksheet+xml"/>
  <Override PartName="/xl/worksheets/sheet356.xml" ContentType="application/vnd.openxmlformats-officedocument.spreadsheetml.worksheet+xml"/>
  <Override PartName="/xl/worksheets/sheet357.xml" ContentType="application/vnd.openxmlformats-officedocument.spreadsheetml.worksheet+xml"/>
  <Override PartName="/xl/worksheets/sheet358.xml" ContentType="application/vnd.openxmlformats-officedocument.spreadsheetml.worksheet+xml"/>
  <Override PartName="/xl/worksheets/sheet359.xml" ContentType="application/vnd.openxmlformats-officedocument.spreadsheetml.worksheet+xml"/>
  <Override PartName="/xl/worksheets/sheet360.xml" ContentType="application/vnd.openxmlformats-officedocument.spreadsheetml.worksheet+xml"/>
  <Override PartName="/xl/worksheets/sheet361.xml" ContentType="application/vnd.openxmlformats-officedocument.spreadsheetml.worksheet+xml"/>
  <Override PartName="/xl/worksheets/sheet362.xml" ContentType="application/vnd.openxmlformats-officedocument.spreadsheetml.worksheet+xml"/>
  <Override PartName="/xl/worksheets/sheet363.xml" ContentType="application/vnd.openxmlformats-officedocument.spreadsheetml.worksheet+xml"/>
  <Override PartName="/xl/worksheets/sheet364.xml" ContentType="application/vnd.openxmlformats-officedocument.spreadsheetml.worksheet+xml"/>
  <Override PartName="/xl/worksheets/sheet365.xml" ContentType="application/vnd.openxmlformats-officedocument.spreadsheetml.worksheet+xml"/>
  <Override PartName="/xl/worksheets/sheet366.xml" ContentType="application/vnd.openxmlformats-officedocument.spreadsheetml.worksheet+xml"/>
  <Override PartName="/xl/worksheets/sheet3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drawings/drawing162.xml" ContentType="application/vnd.openxmlformats-officedocument.drawing+xml"/>
  <Override PartName="/xl/drawings/drawing163.xml" ContentType="application/vnd.openxmlformats-officedocument.drawing+xml"/>
  <Override PartName="/xl/drawings/drawing164.xml" ContentType="application/vnd.openxmlformats-officedocument.drawing+xml"/>
  <Override PartName="/xl/drawings/drawing165.xml" ContentType="application/vnd.openxmlformats-officedocument.drawing+xml"/>
  <Override PartName="/xl/drawings/drawing166.xml" ContentType="application/vnd.openxmlformats-officedocument.drawing+xml"/>
  <Override PartName="/xl/drawings/drawing167.xml" ContentType="application/vnd.openxmlformats-officedocument.drawing+xml"/>
  <Override PartName="/xl/drawings/drawing168.xml" ContentType="application/vnd.openxmlformats-officedocument.drawing+xml"/>
  <Override PartName="/xl/drawings/drawing169.xml" ContentType="application/vnd.openxmlformats-officedocument.drawing+xml"/>
  <Override PartName="/xl/drawings/drawing170.xml" ContentType="application/vnd.openxmlformats-officedocument.drawing+xml"/>
  <Override PartName="/xl/drawings/drawing171.xml" ContentType="application/vnd.openxmlformats-officedocument.drawing+xml"/>
  <Override PartName="/xl/drawings/drawing172.xml" ContentType="application/vnd.openxmlformats-officedocument.drawing+xml"/>
  <Override PartName="/xl/drawings/drawing173.xml" ContentType="application/vnd.openxmlformats-officedocument.drawing+xml"/>
  <Override PartName="/xl/drawings/drawing174.xml" ContentType="application/vnd.openxmlformats-officedocument.drawing+xml"/>
  <Override PartName="/xl/drawings/drawing175.xml" ContentType="application/vnd.openxmlformats-officedocument.drawing+xml"/>
  <Override PartName="/xl/drawings/drawing176.xml" ContentType="application/vnd.openxmlformats-officedocument.drawing+xml"/>
  <Override PartName="/xl/drawings/drawing177.xml" ContentType="application/vnd.openxmlformats-officedocument.drawing+xml"/>
  <Override PartName="/xl/drawings/drawing178.xml" ContentType="application/vnd.openxmlformats-officedocument.drawing+xml"/>
  <Override PartName="/xl/drawings/drawing179.xml" ContentType="application/vnd.openxmlformats-officedocument.drawing+xml"/>
  <Override PartName="/xl/drawings/drawing180.xml" ContentType="application/vnd.openxmlformats-officedocument.drawing+xml"/>
  <Override PartName="/xl/drawings/drawing181.xml" ContentType="application/vnd.openxmlformats-officedocument.drawing+xml"/>
  <Override PartName="/xl/drawings/drawing182.xml" ContentType="application/vnd.openxmlformats-officedocument.drawing+xml"/>
  <Override PartName="/xl/drawings/drawing183.xml" ContentType="application/vnd.openxmlformats-officedocument.drawing+xml"/>
  <Override PartName="/xl/drawings/drawing184.xml" ContentType="application/vnd.openxmlformats-officedocument.drawing+xml"/>
  <Override PartName="/xl/drawings/drawing185.xml" ContentType="application/vnd.openxmlformats-officedocument.drawing+xml"/>
  <Override PartName="/xl/drawings/drawing186.xml" ContentType="application/vnd.openxmlformats-officedocument.drawing+xml"/>
  <Override PartName="/xl/drawings/drawing187.xml" ContentType="application/vnd.openxmlformats-officedocument.drawing+xml"/>
  <Override PartName="/xl/drawings/drawing188.xml" ContentType="application/vnd.openxmlformats-officedocument.drawing+xml"/>
  <Override PartName="/xl/drawings/drawing189.xml" ContentType="application/vnd.openxmlformats-officedocument.drawing+xml"/>
  <Override PartName="/xl/drawings/drawing190.xml" ContentType="application/vnd.openxmlformats-officedocument.drawing+xml"/>
  <Override PartName="/xl/drawings/drawing191.xml" ContentType="application/vnd.openxmlformats-officedocument.drawing+xml"/>
  <Override PartName="/xl/drawings/drawing192.xml" ContentType="application/vnd.openxmlformats-officedocument.drawing+xml"/>
  <Override PartName="/xl/drawings/drawing193.xml" ContentType="application/vnd.openxmlformats-officedocument.drawing+xml"/>
  <Override PartName="/xl/drawings/drawing194.xml" ContentType="application/vnd.openxmlformats-officedocument.drawing+xml"/>
  <Override PartName="/xl/drawings/drawing195.xml" ContentType="application/vnd.openxmlformats-officedocument.drawing+xml"/>
  <Override PartName="/xl/drawings/drawing196.xml" ContentType="application/vnd.openxmlformats-officedocument.drawing+xml"/>
  <Override PartName="/xl/drawings/drawing197.xml" ContentType="application/vnd.openxmlformats-officedocument.drawing+xml"/>
  <Override PartName="/xl/drawings/drawing198.xml" ContentType="application/vnd.openxmlformats-officedocument.drawing+xml"/>
  <Override PartName="/xl/drawings/drawing199.xml" ContentType="application/vnd.openxmlformats-officedocument.drawing+xml"/>
  <Override PartName="/xl/drawings/drawing200.xml" ContentType="application/vnd.openxmlformats-officedocument.drawing+xml"/>
  <Override PartName="/xl/drawings/drawing201.xml" ContentType="application/vnd.openxmlformats-officedocument.drawing+xml"/>
  <Override PartName="/xl/drawings/drawing202.xml" ContentType="application/vnd.openxmlformats-officedocument.drawing+xml"/>
  <Override PartName="/xl/drawings/drawing203.xml" ContentType="application/vnd.openxmlformats-officedocument.drawing+xml"/>
  <Override PartName="/xl/drawings/drawing204.xml" ContentType="application/vnd.openxmlformats-officedocument.drawing+xml"/>
  <Override PartName="/xl/drawings/drawing205.xml" ContentType="application/vnd.openxmlformats-officedocument.drawing+xml"/>
  <Override PartName="/xl/drawings/drawing206.xml" ContentType="application/vnd.openxmlformats-officedocument.drawing+xml"/>
  <Override PartName="/xl/drawings/drawing207.xml" ContentType="application/vnd.openxmlformats-officedocument.drawing+xml"/>
  <Override PartName="/xl/drawings/drawing208.xml" ContentType="application/vnd.openxmlformats-officedocument.drawing+xml"/>
  <Override PartName="/xl/drawings/drawing209.xml" ContentType="application/vnd.openxmlformats-officedocument.drawing+xml"/>
  <Override PartName="/xl/drawings/drawing210.xml" ContentType="application/vnd.openxmlformats-officedocument.drawing+xml"/>
  <Override PartName="/xl/drawings/drawing211.xml" ContentType="application/vnd.openxmlformats-officedocument.drawing+xml"/>
  <Override PartName="/xl/drawings/drawing212.xml" ContentType="application/vnd.openxmlformats-officedocument.drawing+xml"/>
  <Override PartName="/xl/drawings/drawing213.xml" ContentType="application/vnd.openxmlformats-officedocument.drawing+xml"/>
  <Override PartName="/xl/drawings/drawing214.xml" ContentType="application/vnd.openxmlformats-officedocument.drawing+xml"/>
  <Override PartName="/xl/drawings/drawing215.xml" ContentType="application/vnd.openxmlformats-officedocument.drawing+xml"/>
  <Override PartName="/xl/drawings/drawing216.xml" ContentType="application/vnd.openxmlformats-officedocument.drawing+xml"/>
  <Override PartName="/xl/drawings/drawing217.xml" ContentType="application/vnd.openxmlformats-officedocument.drawing+xml"/>
  <Override PartName="/xl/drawings/drawing218.xml" ContentType="application/vnd.openxmlformats-officedocument.drawing+xml"/>
  <Override PartName="/xl/drawings/drawing219.xml" ContentType="application/vnd.openxmlformats-officedocument.drawing+xml"/>
  <Override PartName="/xl/drawings/drawing220.xml" ContentType="application/vnd.openxmlformats-officedocument.drawing+xml"/>
  <Override PartName="/xl/drawings/drawing221.xml" ContentType="application/vnd.openxmlformats-officedocument.drawing+xml"/>
  <Override PartName="/xl/drawings/drawing222.xml" ContentType="application/vnd.openxmlformats-officedocument.drawing+xml"/>
  <Override PartName="/xl/drawings/drawing223.xml" ContentType="application/vnd.openxmlformats-officedocument.drawing+xml"/>
  <Override PartName="/xl/drawings/drawing224.xml" ContentType="application/vnd.openxmlformats-officedocument.drawing+xml"/>
  <Override PartName="/xl/drawings/drawing225.xml" ContentType="application/vnd.openxmlformats-officedocument.drawing+xml"/>
  <Override PartName="/xl/drawings/drawing226.xml" ContentType="application/vnd.openxmlformats-officedocument.drawing+xml"/>
  <Override PartName="/xl/drawings/drawing227.xml" ContentType="application/vnd.openxmlformats-officedocument.drawing+xml"/>
  <Override PartName="/xl/drawings/drawing228.xml" ContentType="application/vnd.openxmlformats-officedocument.drawing+xml"/>
  <Override PartName="/xl/drawings/drawing229.xml" ContentType="application/vnd.openxmlformats-officedocument.drawing+xml"/>
  <Override PartName="/xl/drawings/drawing230.xml" ContentType="application/vnd.openxmlformats-officedocument.drawing+xml"/>
  <Override PartName="/xl/drawings/drawing231.xml" ContentType="application/vnd.openxmlformats-officedocument.drawing+xml"/>
  <Override PartName="/xl/drawings/drawing232.xml" ContentType="application/vnd.openxmlformats-officedocument.drawing+xml"/>
  <Override PartName="/xl/drawings/drawing233.xml" ContentType="application/vnd.openxmlformats-officedocument.drawing+xml"/>
  <Override PartName="/xl/drawings/drawing234.xml" ContentType="application/vnd.openxmlformats-officedocument.drawing+xml"/>
  <Override PartName="/xl/drawings/drawing235.xml" ContentType="application/vnd.openxmlformats-officedocument.drawing+xml"/>
  <Override PartName="/xl/drawings/drawing236.xml" ContentType="application/vnd.openxmlformats-officedocument.drawing+xml"/>
  <Override PartName="/xl/drawings/drawing237.xml" ContentType="application/vnd.openxmlformats-officedocument.drawing+xml"/>
  <Override PartName="/xl/drawings/drawing238.xml" ContentType="application/vnd.openxmlformats-officedocument.drawing+xml"/>
  <Override PartName="/xl/drawings/drawing239.xml" ContentType="application/vnd.openxmlformats-officedocument.drawing+xml"/>
  <Override PartName="/xl/drawings/drawing240.xml" ContentType="application/vnd.openxmlformats-officedocument.drawing+xml"/>
  <Override PartName="/xl/drawings/drawing241.xml" ContentType="application/vnd.openxmlformats-officedocument.drawing+xml"/>
  <Override PartName="/xl/drawings/drawing242.xml" ContentType="application/vnd.openxmlformats-officedocument.drawing+xml"/>
  <Override PartName="/xl/drawings/drawing243.xml" ContentType="application/vnd.openxmlformats-officedocument.drawing+xml"/>
  <Override PartName="/xl/drawings/drawing244.xml" ContentType="application/vnd.openxmlformats-officedocument.drawing+xml"/>
  <Override PartName="/xl/drawings/drawing245.xml" ContentType="application/vnd.openxmlformats-officedocument.drawing+xml"/>
  <Override PartName="/xl/drawings/drawing246.xml" ContentType="application/vnd.openxmlformats-officedocument.drawing+xml"/>
  <Override PartName="/xl/drawings/drawing247.xml" ContentType="application/vnd.openxmlformats-officedocument.drawing+xml"/>
  <Override PartName="/xl/drawings/drawing248.xml" ContentType="application/vnd.openxmlformats-officedocument.drawing+xml"/>
  <Override PartName="/xl/drawings/drawing249.xml" ContentType="application/vnd.openxmlformats-officedocument.drawing+xml"/>
  <Override PartName="/xl/drawings/drawing250.xml" ContentType="application/vnd.openxmlformats-officedocument.drawing+xml"/>
  <Override PartName="/xl/drawings/drawing251.xml" ContentType="application/vnd.openxmlformats-officedocument.drawing+xml"/>
  <Override PartName="/xl/drawings/drawing252.xml" ContentType="application/vnd.openxmlformats-officedocument.drawing+xml"/>
  <Override PartName="/xl/drawings/drawing253.xml" ContentType="application/vnd.openxmlformats-officedocument.drawing+xml"/>
  <Override PartName="/xl/drawings/drawing254.xml" ContentType="application/vnd.openxmlformats-officedocument.drawing+xml"/>
  <Override PartName="/xl/drawings/drawing255.xml" ContentType="application/vnd.openxmlformats-officedocument.drawing+xml"/>
  <Override PartName="/xl/drawings/drawing256.xml" ContentType="application/vnd.openxmlformats-officedocument.drawing+xml"/>
  <Override PartName="/xl/drawings/drawing257.xml" ContentType="application/vnd.openxmlformats-officedocument.drawing+xml"/>
  <Override PartName="/xl/drawings/drawing258.xml" ContentType="application/vnd.openxmlformats-officedocument.drawing+xml"/>
  <Override PartName="/xl/drawings/drawing259.xml" ContentType="application/vnd.openxmlformats-officedocument.drawing+xml"/>
  <Override PartName="/xl/drawings/drawing260.xml" ContentType="application/vnd.openxmlformats-officedocument.drawing+xml"/>
  <Override PartName="/xl/drawings/drawing261.xml" ContentType="application/vnd.openxmlformats-officedocument.drawing+xml"/>
  <Override PartName="/xl/drawings/drawing262.xml" ContentType="application/vnd.openxmlformats-officedocument.drawing+xml"/>
  <Override PartName="/xl/drawings/drawing263.xml" ContentType="application/vnd.openxmlformats-officedocument.drawing+xml"/>
  <Override PartName="/xl/drawings/drawing264.xml" ContentType="application/vnd.openxmlformats-officedocument.drawing+xml"/>
  <Override PartName="/xl/drawings/drawing265.xml" ContentType="application/vnd.openxmlformats-officedocument.drawing+xml"/>
  <Override PartName="/xl/drawings/drawing266.xml" ContentType="application/vnd.openxmlformats-officedocument.drawing+xml"/>
  <Override PartName="/xl/drawings/drawing267.xml" ContentType="application/vnd.openxmlformats-officedocument.drawing+xml"/>
  <Override PartName="/xl/drawings/drawing268.xml" ContentType="application/vnd.openxmlformats-officedocument.drawing+xml"/>
  <Override PartName="/xl/drawings/drawing269.xml" ContentType="application/vnd.openxmlformats-officedocument.drawing+xml"/>
  <Override PartName="/xl/drawings/drawing270.xml" ContentType="application/vnd.openxmlformats-officedocument.drawing+xml"/>
  <Override PartName="/xl/drawings/drawing271.xml" ContentType="application/vnd.openxmlformats-officedocument.drawing+xml"/>
  <Override PartName="/xl/drawings/drawing272.xml" ContentType="application/vnd.openxmlformats-officedocument.drawing+xml"/>
  <Override PartName="/xl/drawings/drawing273.xml" ContentType="application/vnd.openxmlformats-officedocument.drawing+xml"/>
  <Override PartName="/xl/drawings/drawing274.xml" ContentType="application/vnd.openxmlformats-officedocument.drawing+xml"/>
  <Override PartName="/xl/drawings/drawing275.xml" ContentType="application/vnd.openxmlformats-officedocument.drawing+xml"/>
  <Override PartName="/xl/drawings/drawing276.xml" ContentType="application/vnd.openxmlformats-officedocument.drawing+xml"/>
  <Override PartName="/xl/drawings/drawing277.xml" ContentType="application/vnd.openxmlformats-officedocument.drawing+xml"/>
  <Override PartName="/xl/drawings/drawing278.xml" ContentType="application/vnd.openxmlformats-officedocument.drawing+xml"/>
  <Override PartName="/xl/drawings/drawing279.xml" ContentType="application/vnd.openxmlformats-officedocument.drawing+xml"/>
  <Override PartName="/xl/drawings/drawing280.xml" ContentType="application/vnd.openxmlformats-officedocument.drawing+xml"/>
  <Override PartName="/xl/drawings/drawing281.xml" ContentType="application/vnd.openxmlformats-officedocument.drawing+xml"/>
  <Override PartName="/xl/drawings/drawing282.xml" ContentType="application/vnd.openxmlformats-officedocument.drawing+xml"/>
  <Override PartName="/xl/drawings/drawing283.xml" ContentType="application/vnd.openxmlformats-officedocument.drawing+xml"/>
  <Override PartName="/xl/drawings/drawing284.xml" ContentType="application/vnd.openxmlformats-officedocument.drawing+xml"/>
  <Override PartName="/xl/drawings/drawing285.xml" ContentType="application/vnd.openxmlformats-officedocument.drawing+xml"/>
  <Override PartName="/xl/drawings/drawing286.xml" ContentType="application/vnd.openxmlformats-officedocument.drawing+xml"/>
  <Override PartName="/xl/drawings/drawing287.xml" ContentType="application/vnd.openxmlformats-officedocument.drawing+xml"/>
  <Override PartName="/xl/drawings/drawing288.xml" ContentType="application/vnd.openxmlformats-officedocument.drawing+xml"/>
  <Override PartName="/xl/drawings/drawing289.xml" ContentType="application/vnd.openxmlformats-officedocument.drawing+xml"/>
  <Override PartName="/xl/drawings/drawing290.xml" ContentType="application/vnd.openxmlformats-officedocument.drawing+xml"/>
  <Override PartName="/xl/drawings/drawing291.xml" ContentType="application/vnd.openxmlformats-officedocument.drawing+xml"/>
  <Override PartName="/xl/drawings/drawing292.xml" ContentType="application/vnd.openxmlformats-officedocument.drawing+xml"/>
  <Override PartName="/xl/drawings/drawing293.xml" ContentType="application/vnd.openxmlformats-officedocument.drawing+xml"/>
  <Override PartName="/xl/drawings/drawing294.xml" ContentType="application/vnd.openxmlformats-officedocument.drawing+xml"/>
  <Override PartName="/xl/drawings/drawing295.xml" ContentType="application/vnd.openxmlformats-officedocument.drawing+xml"/>
  <Override PartName="/xl/drawings/drawing296.xml" ContentType="application/vnd.openxmlformats-officedocument.drawing+xml"/>
  <Override PartName="/xl/drawings/drawing297.xml" ContentType="application/vnd.openxmlformats-officedocument.drawing+xml"/>
  <Override PartName="/xl/drawings/drawing298.xml" ContentType="application/vnd.openxmlformats-officedocument.drawing+xml"/>
  <Override PartName="/xl/drawings/drawing299.xml" ContentType="application/vnd.openxmlformats-officedocument.drawing+xml"/>
  <Override PartName="/xl/drawings/drawing300.xml" ContentType="application/vnd.openxmlformats-officedocument.drawing+xml"/>
  <Override PartName="/xl/drawings/drawing301.xml" ContentType="application/vnd.openxmlformats-officedocument.drawing+xml"/>
  <Override PartName="/xl/drawings/drawing302.xml" ContentType="application/vnd.openxmlformats-officedocument.drawing+xml"/>
  <Override PartName="/xl/drawings/drawing303.xml" ContentType="application/vnd.openxmlformats-officedocument.drawing+xml"/>
  <Override PartName="/xl/drawings/drawing304.xml" ContentType="application/vnd.openxmlformats-officedocument.drawing+xml"/>
  <Override PartName="/xl/drawings/drawing305.xml" ContentType="application/vnd.openxmlformats-officedocument.drawing+xml"/>
  <Override PartName="/xl/drawings/drawing306.xml" ContentType="application/vnd.openxmlformats-officedocument.drawing+xml"/>
  <Override PartName="/xl/drawings/drawing307.xml" ContentType="application/vnd.openxmlformats-officedocument.drawing+xml"/>
  <Override PartName="/xl/drawings/drawing308.xml" ContentType="application/vnd.openxmlformats-officedocument.drawing+xml"/>
  <Override PartName="/xl/drawings/drawing309.xml" ContentType="application/vnd.openxmlformats-officedocument.drawing+xml"/>
  <Override PartName="/xl/drawings/drawing310.xml" ContentType="application/vnd.openxmlformats-officedocument.drawing+xml"/>
  <Override PartName="/xl/drawings/drawing311.xml" ContentType="application/vnd.openxmlformats-officedocument.drawing+xml"/>
  <Override PartName="/xl/drawings/drawing312.xml" ContentType="application/vnd.openxmlformats-officedocument.drawing+xml"/>
  <Override PartName="/xl/drawings/drawing313.xml" ContentType="application/vnd.openxmlformats-officedocument.drawing+xml"/>
  <Override PartName="/xl/drawings/drawing314.xml" ContentType="application/vnd.openxmlformats-officedocument.drawing+xml"/>
  <Override PartName="/xl/drawings/drawing315.xml" ContentType="application/vnd.openxmlformats-officedocument.drawing+xml"/>
  <Override PartName="/xl/drawings/drawing316.xml" ContentType="application/vnd.openxmlformats-officedocument.drawing+xml"/>
  <Override PartName="/xl/drawings/drawing317.xml" ContentType="application/vnd.openxmlformats-officedocument.drawing+xml"/>
  <Override PartName="/xl/drawings/drawing318.xml" ContentType="application/vnd.openxmlformats-officedocument.drawing+xml"/>
  <Override PartName="/xl/drawings/drawing319.xml" ContentType="application/vnd.openxmlformats-officedocument.drawing+xml"/>
  <Override PartName="/xl/drawings/drawing320.xml" ContentType="application/vnd.openxmlformats-officedocument.drawing+xml"/>
  <Override PartName="/xl/drawings/drawing321.xml" ContentType="application/vnd.openxmlformats-officedocument.drawing+xml"/>
  <Override PartName="/xl/drawings/drawing322.xml" ContentType="application/vnd.openxmlformats-officedocument.drawing+xml"/>
  <Override PartName="/xl/drawings/drawing323.xml" ContentType="application/vnd.openxmlformats-officedocument.drawing+xml"/>
  <Override PartName="/xl/drawings/drawing324.xml" ContentType="application/vnd.openxmlformats-officedocument.drawing+xml"/>
  <Override PartName="/xl/drawings/drawing325.xml" ContentType="application/vnd.openxmlformats-officedocument.drawing+xml"/>
  <Override PartName="/xl/drawings/drawing326.xml" ContentType="application/vnd.openxmlformats-officedocument.drawing+xml"/>
  <Override PartName="/xl/drawings/drawing327.xml" ContentType="application/vnd.openxmlformats-officedocument.drawing+xml"/>
  <Override PartName="/xl/drawings/drawing328.xml" ContentType="application/vnd.openxmlformats-officedocument.drawing+xml"/>
  <Override PartName="/xl/drawings/drawing329.xml" ContentType="application/vnd.openxmlformats-officedocument.drawing+xml"/>
  <Override PartName="/xl/drawings/drawing330.xml" ContentType="application/vnd.openxmlformats-officedocument.drawing+xml"/>
  <Override PartName="/xl/drawings/drawing331.xml" ContentType="application/vnd.openxmlformats-officedocument.drawing+xml"/>
  <Override PartName="/xl/drawings/drawing332.xml" ContentType="application/vnd.openxmlformats-officedocument.drawing+xml"/>
  <Override PartName="/xl/drawings/drawing333.xml" ContentType="application/vnd.openxmlformats-officedocument.drawing+xml"/>
  <Override PartName="/xl/drawings/drawing334.xml" ContentType="application/vnd.openxmlformats-officedocument.drawing+xml"/>
  <Override PartName="/xl/drawings/drawing335.xml" ContentType="application/vnd.openxmlformats-officedocument.drawing+xml"/>
  <Override PartName="/xl/drawings/drawing336.xml" ContentType="application/vnd.openxmlformats-officedocument.drawing+xml"/>
  <Override PartName="/xl/drawings/drawing337.xml" ContentType="application/vnd.openxmlformats-officedocument.drawing+xml"/>
  <Override PartName="/xl/drawings/drawing338.xml" ContentType="application/vnd.openxmlformats-officedocument.drawing+xml"/>
  <Override PartName="/xl/drawings/drawing339.xml" ContentType="application/vnd.openxmlformats-officedocument.drawing+xml"/>
  <Override PartName="/xl/drawings/drawing340.xml" ContentType="application/vnd.openxmlformats-officedocument.drawing+xml"/>
  <Override PartName="/xl/drawings/drawing341.xml" ContentType="application/vnd.openxmlformats-officedocument.drawing+xml"/>
  <Override PartName="/xl/drawings/drawing342.xml" ContentType="application/vnd.openxmlformats-officedocument.drawing+xml"/>
  <Override PartName="/xl/drawings/drawing343.xml" ContentType="application/vnd.openxmlformats-officedocument.drawing+xml"/>
  <Override PartName="/xl/drawings/drawing344.xml" ContentType="application/vnd.openxmlformats-officedocument.drawing+xml"/>
  <Override PartName="/xl/drawings/drawing345.xml" ContentType="application/vnd.openxmlformats-officedocument.drawing+xml"/>
  <Override PartName="/xl/drawings/drawing346.xml" ContentType="application/vnd.openxmlformats-officedocument.drawing+xml"/>
  <Override PartName="/xl/drawings/drawing347.xml" ContentType="application/vnd.openxmlformats-officedocument.drawing+xml"/>
  <Override PartName="/xl/drawings/drawing348.xml" ContentType="application/vnd.openxmlformats-officedocument.drawing+xml"/>
  <Override PartName="/xl/drawings/drawing349.xml" ContentType="application/vnd.openxmlformats-officedocument.drawing+xml"/>
  <Override PartName="/xl/drawings/drawing350.xml" ContentType="application/vnd.openxmlformats-officedocument.drawing+xml"/>
  <Override PartName="/xl/drawings/drawing351.xml" ContentType="application/vnd.openxmlformats-officedocument.drawing+xml"/>
  <Override PartName="/xl/drawings/drawing352.xml" ContentType="application/vnd.openxmlformats-officedocument.drawing+xml"/>
  <Override PartName="/xl/drawings/drawing353.xml" ContentType="application/vnd.openxmlformats-officedocument.drawing+xml"/>
  <Override PartName="/xl/drawings/drawing354.xml" ContentType="application/vnd.openxmlformats-officedocument.drawing+xml"/>
  <Override PartName="/xl/drawings/drawing355.xml" ContentType="application/vnd.openxmlformats-officedocument.drawing+xml"/>
  <Override PartName="/xl/drawings/drawing356.xml" ContentType="application/vnd.openxmlformats-officedocument.drawing+xml"/>
  <Override PartName="/xl/drawings/drawing357.xml" ContentType="application/vnd.openxmlformats-officedocument.drawing+xml"/>
  <Override PartName="/xl/drawings/drawing358.xml" ContentType="application/vnd.openxmlformats-officedocument.drawing+xml"/>
  <Override PartName="/xl/drawings/drawing359.xml" ContentType="application/vnd.openxmlformats-officedocument.drawing+xml"/>
  <Override PartName="/xl/drawings/drawing360.xml" ContentType="application/vnd.openxmlformats-officedocument.drawing+xml"/>
  <Override PartName="/xl/drawings/drawing361.xml" ContentType="application/vnd.openxmlformats-officedocument.drawing+xml"/>
  <Override PartName="/xl/drawings/drawing362.xml" ContentType="application/vnd.openxmlformats-officedocument.drawing+xml"/>
  <Override PartName="/xl/drawings/drawing363.xml" ContentType="application/vnd.openxmlformats-officedocument.drawing+xml"/>
  <Override PartName="/xl/drawings/drawing364.xml" ContentType="application/vnd.openxmlformats-officedocument.drawing+xml"/>
  <Override PartName="/xl/drawings/drawing36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7\Hotelier\Stat-pac\"/>
    </mc:Choice>
  </mc:AlternateContent>
  <bookViews>
    <workbookView xWindow="0" yWindow="0" windowWidth="28800" windowHeight="12375" tabRatio="926" firstSheet="280" activeTab="303"/>
  </bookViews>
  <sheets>
    <sheet name="Poslata pošta" sheetId="409" r:id="rId1"/>
    <sheet name="1" sheetId="1" r:id="rId2"/>
    <sheet name="1 (2)" sheetId="34" r:id="rId3"/>
    <sheet name="1 (3)" sheetId="35" r:id="rId4"/>
    <sheet name="1 (4)" sheetId="36" r:id="rId5"/>
    <sheet name="1 (5)" sheetId="37" r:id="rId6"/>
    <sheet name="1 (6)" sheetId="38" r:id="rId7"/>
    <sheet name="1 (7)" sheetId="39" r:id="rId8"/>
    <sheet name="1 (8)" sheetId="40" r:id="rId9"/>
    <sheet name="1 (9)" sheetId="49" r:id="rId10"/>
    <sheet name="1 (10)" sheetId="50" r:id="rId11"/>
    <sheet name="1 (11)" sheetId="51" r:id="rId12"/>
    <sheet name="1 (12)" sheetId="52" r:id="rId13"/>
    <sheet name="1 (13)" sheetId="53" r:id="rId14"/>
    <sheet name="1 (14)" sheetId="54" r:id="rId15"/>
    <sheet name="1 (15)" sheetId="55" r:id="rId16"/>
    <sheet name="1 (16)" sheetId="56" r:id="rId17"/>
    <sheet name="1 (17)" sheetId="58" r:id="rId18"/>
    <sheet name="1 (18)" sheetId="59" r:id="rId19"/>
    <sheet name="1 (19)" sheetId="60" r:id="rId20"/>
    <sheet name="1 (20)" sheetId="61" r:id="rId21"/>
    <sheet name="1 (21)" sheetId="62" r:id="rId22"/>
    <sheet name="1 (22)" sheetId="63" r:id="rId23"/>
    <sheet name="1 (23)" sheetId="64" r:id="rId24"/>
    <sheet name="1 (24)" sheetId="65" r:id="rId25"/>
    <sheet name="1 (25)" sheetId="66" r:id="rId26"/>
    <sheet name="1 (26)" sheetId="67" r:id="rId27"/>
    <sheet name="1 (27)" sheetId="68" r:id="rId28"/>
    <sheet name="1 (28)" sheetId="69" r:id="rId29"/>
    <sheet name="1 (29)" sheetId="70" r:id="rId30"/>
    <sheet name="1 (30)" sheetId="71" r:id="rId31"/>
    <sheet name="1 (31)" sheetId="72" r:id="rId32"/>
    <sheet name="1 (32)" sheetId="74" r:id="rId33"/>
    <sheet name="1 (33)" sheetId="75" r:id="rId34"/>
    <sheet name="1 (34)" sheetId="76" r:id="rId35"/>
    <sheet name="1 (35)" sheetId="77" r:id="rId36"/>
    <sheet name="1 (36)" sheetId="78" r:id="rId37"/>
    <sheet name="1 (37)" sheetId="79" r:id="rId38"/>
    <sheet name="1 (38)" sheetId="80" r:id="rId39"/>
    <sheet name="1 (39)" sheetId="81" r:id="rId40"/>
    <sheet name="1 (40)" sheetId="82" r:id="rId41"/>
    <sheet name="1 (41)" sheetId="83" r:id="rId42"/>
    <sheet name="1 (42)" sheetId="84" r:id="rId43"/>
    <sheet name="1 (43)" sheetId="85" r:id="rId44"/>
    <sheet name="1 (44)" sheetId="86" r:id="rId45"/>
    <sheet name="1 (45)" sheetId="87" r:id="rId46"/>
    <sheet name="1 (46)" sheetId="88" r:id="rId47"/>
    <sheet name="1 (47)" sheetId="89" r:id="rId48"/>
    <sheet name="1 (48)" sheetId="90" r:id="rId49"/>
    <sheet name="1 (49)" sheetId="91" r:id="rId50"/>
    <sheet name="1 (50)" sheetId="92" r:id="rId51"/>
    <sheet name="1 (51)" sheetId="93" r:id="rId52"/>
    <sheet name="1 (52)" sheetId="94" r:id="rId53"/>
    <sheet name="1 (53)" sheetId="95" r:id="rId54"/>
    <sheet name="1 (54)" sheetId="96" r:id="rId55"/>
    <sheet name="1 (55)" sheetId="97" r:id="rId56"/>
    <sheet name="1 (56)" sheetId="98" r:id="rId57"/>
    <sheet name="1 (57)" sheetId="99" r:id="rId58"/>
    <sheet name="1 (58)" sheetId="100" r:id="rId59"/>
    <sheet name="1 (59)" sheetId="101" r:id="rId60"/>
    <sheet name="1 (60)" sheetId="102" r:id="rId61"/>
    <sheet name="1 (61)" sheetId="103" r:id="rId62"/>
    <sheet name="1 (62)" sheetId="104" r:id="rId63"/>
    <sheet name="1 (63)" sheetId="105" r:id="rId64"/>
    <sheet name="1 (64)" sheetId="106" r:id="rId65"/>
    <sheet name="1 (65)" sheetId="107" r:id="rId66"/>
    <sheet name="1 (66)" sheetId="108" r:id="rId67"/>
    <sheet name="1 (67)" sheetId="109" r:id="rId68"/>
    <sheet name="1 (68)" sheetId="110" r:id="rId69"/>
    <sheet name="1 (69)" sheetId="111" r:id="rId70"/>
    <sheet name="1 (70)" sheetId="112" r:id="rId71"/>
    <sheet name="1 (71)" sheetId="113" r:id="rId72"/>
    <sheet name="1 (72)" sheetId="114" r:id="rId73"/>
    <sheet name="1 (73)" sheetId="115" r:id="rId74"/>
    <sheet name="1 (74)" sheetId="116" r:id="rId75"/>
    <sheet name="1 (75)" sheetId="117" r:id="rId76"/>
    <sheet name="1 (76)" sheetId="118" r:id="rId77"/>
    <sheet name="1 (77)" sheetId="119" r:id="rId78"/>
    <sheet name="1 (78)" sheetId="120" r:id="rId79"/>
    <sheet name="1 (79)" sheetId="121" r:id="rId80"/>
    <sheet name="1 (80)" sheetId="122" r:id="rId81"/>
    <sheet name="1 (81)" sheetId="123" r:id="rId82"/>
    <sheet name="1 (82)" sheetId="124" r:id="rId83"/>
    <sheet name="1 (83)" sheetId="125" r:id="rId84"/>
    <sheet name="1 (84)" sheetId="126" r:id="rId85"/>
    <sheet name="1 (85)" sheetId="127" r:id="rId86"/>
    <sheet name="1 (86)" sheetId="128" r:id="rId87"/>
    <sheet name="1 (87)" sheetId="129" r:id="rId88"/>
    <sheet name="1 (88)" sheetId="130" r:id="rId89"/>
    <sheet name="1 (89)" sheetId="131" r:id="rId90"/>
    <sheet name="1 (90)" sheetId="132" r:id="rId91"/>
    <sheet name="1 (91)" sheetId="133" r:id="rId92"/>
    <sheet name="1 (92)" sheetId="134" r:id="rId93"/>
    <sheet name="1 (93)" sheetId="135" r:id="rId94"/>
    <sheet name="1 (94)" sheetId="136" r:id="rId95"/>
    <sheet name="1 (95)" sheetId="137" r:id="rId96"/>
    <sheet name="1 (96)" sheetId="138" r:id="rId97"/>
    <sheet name="1 (97)" sheetId="139" r:id="rId98"/>
    <sheet name="1 (98)" sheetId="140" r:id="rId99"/>
    <sheet name="1 (99)" sheetId="141" r:id="rId100"/>
    <sheet name="1 (100)" sheetId="142" r:id="rId101"/>
    <sheet name="1 (101)" sheetId="143" r:id="rId102"/>
    <sheet name="1 (102)" sheetId="144" r:id="rId103"/>
    <sheet name="1 (103)" sheetId="145" r:id="rId104"/>
    <sheet name="1 (104)" sheetId="146" r:id="rId105"/>
    <sheet name="1 (105)" sheetId="147" r:id="rId106"/>
    <sheet name="1 (106)" sheetId="148" r:id="rId107"/>
    <sheet name="1 (107)" sheetId="149" r:id="rId108"/>
    <sheet name="1 (108)" sheetId="150" r:id="rId109"/>
    <sheet name="1 (109)" sheetId="151" r:id="rId110"/>
    <sheet name="1 (110)" sheetId="152" r:id="rId111"/>
    <sheet name="1 (111)" sheetId="153" r:id="rId112"/>
    <sheet name="1 (112)" sheetId="154" r:id="rId113"/>
    <sheet name="1 (113)" sheetId="155" r:id="rId114"/>
    <sheet name="1 (114)" sheetId="156" r:id="rId115"/>
    <sheet name="1 (115)" sheetId="157" r:id="rId116"/>
    <sheet name="1 (116)" sheetId="158" r:id="rId117"/>
    <sheet name="1 (117)" sheetId="159" r:id="rId118"/>
    <sheet name="1 (118)" sheetId="160" r:id="rId119"/>
    <sheet name="1 (119)" sheetId="161" r:id="rId120"/>
    <sheet name="1 (120)" sheetId="162" r:id="rId121"/>
    <sheet name="1 (121)" sheetId="163" r:id="rId122"/>
    <sheet name="1 (122)" sheetId="164" r:id="rId123"/>
    <sheet name="1 (123)" sheetId="165" r:id="rId124"/>
    <sheet name="1 (124)" sheetId="166" r:id="rId125"/>
    <sheet name="1 (125)" sheetId="167" r:id="rId126"/>
    <sheet name="1 (126)" sheetId="168" r:id="rId127"/>
    <sheet name="1 (127)" sheetId="169" r:id="rId128"/>
    <sheet name="1 (128)" sheetId="170" r:id="rId129"/>
    <sheet name="1 (129)" sheetId="171" r:id="rId130"/>
    <sheet name="1 (130)" sheetId="172" r:id="rId131"/>
    <sheet name="1 (131)" sheetId="173" r:id="rId132"/>
    <sheet name="1 (132)" sheetId="174" r:id="rId133"/>
    <sheet name="1 (133)" sheetId="175" r:id="rId134"/>
    <sheet name="1 (134)" sheetId="176" r:id="rId135"/>
    <sheet name="1 (135)" sheetId="177" r:id="rId136"/>
    <sheet name="1 (136)" sheetId="178" r:id="rId137"/>
    <sheet name="1 (137)" sheetId="179" r:id="rId138"/>
    <sheet name="1 (138)" sheetId="180" r:id="rId139"/>
    <sheet name="1 (139)" sheetId="181" r:id="rId140"/>
    <sheet name="1 (140)" sheetId="182" r:id="rId141"/>
    <sheet name="1 (141)" sheetId="183" r:id="rId142"/>
    <sheet name="1 (142)" sheetId="184" r:id="rId143"/>
    <sheet name="1 (143)" sheetId="185" r:id="rId144"/>
    <sheet name="1 (144)" sheetId="186" r:id="rId145"/>
    <sheet name="1 (145)" sheetId="187" r:id="rId146"/>
    <sheet name="1 (146)" sheetId="188" r:id="rId147"/>
    <sheet name="1 (147)" sheetId="189" r:id="rId148"/>
    <sheet name="1 (148)" sheetId="190" r:id="rId149"/>
    <sheet name="1 (149)" sheetId="191" r:id="rId150"/>
    <sheet name="1 (150)" sheetId="192" r:id="rId151"/>
    <sheet name="1 (151)" sheetId="193" r:id="rId152"/>
    <sheet name="1 (152)" sheetId="194" r:id="rId153"/>
    <sheet name="1 (153)" sheetId="195" r:id="rId154"/>
    <sheet name="1 (154)" sheetId="196" r:id="rId155"/>
    <sheet name="1 (155)" sheetId="197" r:id="rId156"/>
    <sheet name="1 (156)" sheetId="198" r:id="rId157"/>
    <sheet name="1 (157)" sheetId="199" r:id="rId158"/>
    <sheet name="1 (158)" sheetId="200" r:id="rId159"/>
    <sheet name="1 (159)" sheetId="201" r:id="rId160"/>
    <sheet name="1 (160)" sheetId="202" r:id="rId161"/>
    <sheet name="1 (161)" sheetId="203" r:id="rId162"/>
    <sheet name="1 (162)" sheetId="204" r:id="rId163"/>
    <sheet name="1 (163)" sheetId="205" r:id="rId164"/>
    <sheet name="1 (164)" sheetId="206" r:id="rId165"/>
    <sheet name="1 (165)" sheetId="207" r:id="rId166"/>
    <sheet name="1 (166)" sheetId="208" r:id="rId167"/>
    <sheet name="1 (167)" sheetId="209" r:id="rId168"/>
    <sheet name="1 (168)" sheetId="210" r:id="rId169"/>
    <sheet name="1 (169)" sheetId="211" r:id="rId170"/>
    <sheet name="1 (170)" sheetId="212" r:id="rId171"/>
    <sheet name="1 (171)" sheetId="213" r:id="rId172"/>
    <sheet name="1 (172)" sheetId="214" r:id="rId173"/>
    <sheet name="1 (173)" sheetId="215" r:id="rId174"/>
    <sheet name="1 (174)" sheetId="216" r:id="rId175"/>
    <sheet name="1 (175)" sheetId="217" r:id="rId176"/>
    <sheet name="1 (176)" sheetId="218" r:id="rId177"/>
    <sheet name="1 (177)" sheetId="219" r:id="rId178"/>
    <sheet name="1 (178)" sheetId="220" r:id="rId179"/>
    <sheet name="1 (179)" sheetId="221" r:id="rId180"/>
    <sheet name="1 (180)" sheetId="222" r:id="rId181"/>
    <sheet name="1 (181)" sheetId="223" r:id="rId182"/>
    <sheet name="1 (182)" sheetId="224" r:id="rId183"/>
    <sheet name="1 (183)" sheetId="225" r:id="rId184"/>
    <sheet name="1 (184)" sheetId="226" r:id="rId185"/>
    <sheet name="1 (185)" sheetId="227" r:id="rId186"/>
    <sheet name="1 (186)" sheetId="228" r:id="rId187"/>
    <sheet name="1 (187)" sheetId="229" r:id="rId188"/>
    <sheet name="1 (188)" sheetId="230" r:id="rId189"/>
    <sheet name="1 (189)" sheetId="231" r:id="rId190"/>
    <sheet name="1 (190)" sheetId="232" r:id="rId191"/>
    <sheet name="1 (191)" sheetId="233" r:id="rId192"/>
    <sheet name="1 (192)" sheetId="234" r:id="rId193"/>
    <sheet name="1 (193)" sheetId="235" r:id="rId194"/>
    <sheet name="1 (194)" sheetId="236" r:id="rId195"/>
    <sheet name="1 (195)" sheetId="237" r:id="rId196"/>
    <sheet name="1 (196)" sheetId="238" r:id="rId197"/>
    <sheet name="1 (197)" sheetId="239" r:id="rId198"/>
    <sheet name="1 (198)" sheetId="240" r:id="rId199"/>
    <sheet name="1 (199)" sheetId="241" r:id="rId200"/>
    <sheet name="1 (200)" sheetId="242" r:id="rId201"/>
    <sheet name="1 (201)" sheetId="243" r:id="rId202"/>
    <sheet name="1 (202)" sheetId="244" r:id="rId203"/>
    <sheet name="1 (203)" sheetId="245" r:id="rId204"/>
    <sheet name="1 (204)" sheetId="246" r:id="rId205"/>
    <sheet name="1 (205)" sheetId="247" r:id="rId206"/>
    <sheet name="1 (206)" sheetId="248" r:id="rId207"/>
    <sheet name="1 (207)" sheetId="249" r:id="rId208"/>
    <sheet name="1 (208)" sheetId="250" r:id="rId209"/>
    <sheet name="1 (209)" sheetId="251" r:id="rId210"/>
    <sheet name="1 (210)" sheetId="252" r:id="rId211"/>
    <sheet name="1 (211)" sheetId="253" r:id="rId212"/>
    <sheet name="1 (212)" sheetId="254" r:id="rId213"/>
    <sheet name="1 (213)" sheetId="255" r:id="rId214"/>
    <sheet name="1 (214)" sheetId="256" r:id="rId215"/>
    <sheet name="1 (215)" sheetId="257" r:id="rId216"/>
    <sheet name="1 (216)" sheetId="258" r:id="rId217"/>
    <sheet name="1 (217)" sheetId="259" r:id="rId218"/>
    <sheet name="1 (218)" sheetId="260" r:id="rId219"/>
    <sheet name="1 (219)" sheetId="261" r:id="rId220"/>
    <sheet name="1 (220)" sheetId="262" r:id="rId221"/>
    <sheet name="1 (221)" sheetId="263" r:id="rId222"/>
    <sheet name="1 (222)" sheetId="264" r:id="rId223"/>
    <sheet name="1 (223)" sheetId="265" r:id="rId224"/>
    <sheet name="1 (224)" sheetId="266" r:id="rId225"/>
    <sheet name="1 (225)" sheetId="267" r:id="rId226"/>
    <sheet name="1 (226)" sheetId="268" r:id="rId227"/>
    <sheet name="1 (227)" sheetId="269" r:id="rId228"/>
    <sheet name="1 (228)" sheetId="270" r:id="rId229"/>
    <sheet name="1 (229)" sheetId="271" r:id="rId230"/>
    <sheet name="1 (230)" sheetId="272" r:id="rId231"/>
    <sheet name="1 (231)" sheetId="273" r:id="rId232"/>
    <sheet name="1 (232)" sheetId="274" r:id="rId233"/>
    <sheet name="1 (233)" sheetId="275" r:id="rId234"/>
    <sheet name="1 (234)" sheetId="276" r:id="rId235"/>
    <sheet name="1 (235)" sheetId="277" r:id="rId236"/>
    <sheet name="1 (236)" sheetId="278" r:id="rId237"/>
    <sheet name="1 (237)" sheetId="279" r:id="rId238"/>
    <sheet name="1 (238)" sheetId="280" r:id="rId239"/>
    <sheet name="1 (239)" sheetId="281" r:id="rId240"/>
    <sheet name="1 (240)" sheetId="282" r:id="rId241"/>
    <sheet name="1 (241)" sheetId="283" r:id="rId242"/>
    <sheet name="1 (242)" sheetId="284" r:id="rId243"/>
    <sheet name="1 (243)" sheetId="285" r:id="rId244"/>
    <sheet name="1 (244)" sheetId="286" r:id="rId245"/>
    <sheet name="1 (245)" sheetId="287" r:id="rId246"/>
    <sheet name="1 (246)" sheetId="288" r:id="rId247"/>
    <sheet name="1 (247)" sheetId="289" r:id="rId248"/>
    <sheet name="1 (248)" sheetId="290" r:id="rId249"/>
    <sheet name="1 (249)" sheetId="291" r:id="rId250"/>
    <sheet name="1 (250)" sheetId="292" r:id="rId251"/>
    <sheet name="1 (251)" sheetId="293" r:id="rId252"/>
    <sheet name="1 (252)" sheetId="294" r:id="rId253"/>
    <sheet name="1 (253)" sheetId="295" r:id="rId254"/>
    <sheet name="1 (254)" sheetId="296" r:id="rId255"/>
    <sheet name="1 (255)" sheetId="297" r:id="rId256"/>
    <sheet name="1 (256)" sheetId="298" r:id="rId257"/>
    <sheet name="1 (257)" sheetId="299" r:id="rId258"/>
    <sheet name="1 (258)" sheetId="300" r:id="rId259"/>
    <sheet name="1 (259)" sheetId="301" r:id="rId260"/>
    <sheet name="1 (260)" sheetId="302" r:id="rId261"/>
    <sheet name="1 (261)" sheetId="303" r:id="rId262"/>
    <sheet name="1 (262)" sheetId="304" r:id="rId263"/>
    <sheet name="1 (263)" sheetId="305" r:id="rId264"/>
    <sheet name="1 (264)" sheetId="306" r:id="rId265"/>
    <sheet name="1 (265)" sheetId="307" r:id="rId266"/>
    <sheet name="1 (266)" sheetId="308" r:id="rId267"/>
    <sheet name="1 (267)" sheetId="309" r:id="rId268"/>
    <sheet name="1 (268)" sheetId="310" r:id="rId269"/>
    <sheet name="1 (269)" sheetId="311" r:id="rId270"/>
    <sheet name="1 (270)" sheetId="312" r:id="rId271"/>
    <sheet name="1 (271)" sheetId="313" r:id="rId272"/>
    <sheet name="1 (272)" sheetId="314" r:id="rId273"/>
    <sheet name="1 (273)" sheetId="315" r:id="rId274"/>
    <sheet name="1 (274)" sheetId="316" r:id="rId275"/>
    <sheet name="1 (275)" sheetId="317" r:id="rId276"/>
    <sheet name="1 (276)" sheetId="318" r:id="rId277"/>
    <sheet name="1 (277)" sheetId="319" r:id="rId278"/>
    <sheet name="1 (278)" sheetId="320" r:id="rId279"/>
    <sheet name="1 (279)" sheetId="321" r:id="rId280"/>
    <sheet name="1 (280)" sheetId="322" r:id="rId281"/>
    <sheet name="1 (281)" sheetId="323" r:id="rId282"/>
    <sheet name="1 (282)" sheetId="324" r:id="rId283"/>
    <sheet name="1 (283)" sheetId="325" r:id="rId284"/>
    <sheet name="1 (284)" sheetId="326" r:id="rId285"/>
    <sheet name="1 (285)" sheetId="327" r:id="rId286"/>
    <sheet name="1 (286)" sheetId="328" r:id="rId287"/>
    <sheet name="1 (287)" sheetId="329" r:id="rId288"/>
    <sheet name="1 (288)" sheetId="330" r:id="rId289"/>
    <sheet name="1 (289)" sheetId="331" r:id="rId290"/>
    <sheet name="1 (290)" sheetId="332" r:id="rId291"/>
    <sheet name="1 (291)" sheetId="333" r:id="rId292"/>
    <sheet name="1 (292)" sheetId="334" r:id="rId293"/>
    <sheet name="1 (293)" sheetId="335" r:id="rId294"/>
    <sheet name="1 (294)" sheetId="336" r:id="rId295"/>
    <sheet name="1 (295)" sheetId="337" r:id="rId296"/>
    <sheet name="1 (296)" sheetId="338" r:id="rId297"/>
    <sheet name="1 (297)" sheetId="339" r:id="rId298"/>
    <sheet name="1 (298)" sheetId="340" r:id="rId299"/>
    <sheet name="1 (299)" sheetId="341" r:id="rId300"/>
    <sheet name="1 (300)" sheetId="342" r:id="rId301"/>
    <sheet name="1 (301)" sheetId="343" r:id="rId302"/>
    <sheet name="1 (302)" sheetId="344" r:id="rId303"/>
    <sheet name="1 (303)" sheetId="345" r:id="rId304"/>
    <sheet name="1 (304)" sheetId="346" r:id="rId305"/>
    <sheet name="1 (305)" sheetId="347" r:id="rId306"/>
    <sheet name="1 (306)" sheetId="348" r:id="rId307"/>
    <sheet name="1 (307)" sheetId="349" r:id="rId308"/>
    <sheet name="1 (308)" sheetId="350" r:id="rId309"/>
    <sheet name="1 (309)" sheetId="351" r:id="rId310"/>
    <sheet name="1 (310)" sheetId="352" r:id="rId311"/>
    <sheet name="1 (311)" sheetId="353" r:id="rId312"/>
    <sheet name="1 (312)" sheetId="354" r:id="rId313"/>
    <sheet name="1 (313)" sheetId="355" r:id="rId314"/>
    <sheet name="1 (314)" sheetId="356" r:id="rId315"/>
    <sheet name="1 (315)" sheetId="357" r:id="rId316"/>
    <sheet name="1 (316)" sheetId="358" r:id="rId317"/>
    <sheet name="1 (317)" sheetId="359" r:id="rId318"/>
    <sheet name="1 (318)" sheetId="360" r:id="rId319"/>
    <sheet name="1 (319)" sheetId="361" r:id="rId320"/>
    <sheet name="1 (320)" sheetId="362" r:id="rId321"/>
    <sheet name="1 (321)" sheetId="363" r:id="rId322"/>
    <sheet name="1 (322)" sheetId="364" r:id="rId323"/>
    <sheet name="1 (323)" sheetId="365" r:id="rId324"/>
    <sheet name="1 (324)" sheetId="366" r:id="rId325"/>
    <sheet name="1 (325)" sheetId="367" r:id="rId326"/>
    <sheet name="1 (326)" sheetId="368" r:id="rId327"/>
    <sheet name="1 (327)" sheetId="369" r:id="rId328"/>
    <sheet name="1 (328)" sheetId="370" r:id="rId329"/>
    <sheet name="1 (329)" sheetId="371" r:id="rId330"/>
    <sheet name="1 (330)" sheetId="372" r:id="rId331"/>
    <sheet name="1 (331)" sheetId="373" r:id="rId332"/>
    <sheet name="1 (332)" sheetId="374" r:id="rId333"/>
    <sheet name="1 (333)" sheetId="375" r:id="rId334"/>
    <sheet name="1 (334)" sheetId="376" r:id="rId335"/>
    <sheet name="1 (335)" sheetId="377" r:id="rId336"/>
    <sheet name="1 (336)" sheetId="378" r:id="rId337"/>
    <sheet name="1 (337)" sheetId="379" r:id="rId338"/>
    <sheet name="1 (338)" sheetId="380" r:id="rId339"/>
    <sheet name="1 (339)" sheetId="381" r:id="rId340"/>
    <sheet name="1 (340)" sheetId="382" r:id="rId341"/>
    <sheet name="1 (341)" sheetId="383" r:id="rId342"/>
    <sheet name="1 (342)" sheetId="384" r:id="rId343"/>
    <sheet name="1 (343)" sheetId="385" r:id="rId344"/>
    <sheet name="1 (344)" sheetId="386" r:id="rId345"/>
    <sheet name="1 (345)" sheetId="387" r:id="rId346"/>
    <sheet name="1 (346)" sheetId="388" r:id="rId347"/>
    <sheet name="1 (347)" sheetId="389" r:id="rId348"/>
    <sheet name="1 (348)" sheetId="390" r:id="rId349"/>
    <sheet name="1 (349)" sheetId="391" r:id="rId350"/>
    <sheet name="1 (350)" sheetId="392" r:id="rId351"/>
    <sheet name="1 (351)" sheetId="393" r:id="rId352"/>
    <sheet name="1 (352)" sheetId="394" r:id="rId353"/>
    <sheet name="1 (353)" sheetId="395" r:id="rId354"/>
    <sheet name="1 (354)" sheetId="396" r:id="rId355"/>
    <sheet name="1 (355)" sheetId="397" r:id="rId356"/>
    <sheet name="1 (356)" sheetId="398" r:id="rId357"/>
    <sheet name="1 (357)" sheetId="399" r:id="rId358"/>
    <sheet name="1 (358)" sheetId="400" r:id="rId359"/>
    <sheet name="1 (359)" sheetId="401" r:id="rId360"/>
    <sheet name="1 (360)" sheetId="402" r:id="rId361"/>
    <sheet name="1 (361)" sheetId="403" r:id="rId362"/>
    <sheet name="1 (362)" sheetId="404" r:id="rId363"/>
    <sheet name="1 (363)" sheetId="405" r:id="rId364"/>
    <sheet name="1 (364)" sheetId="406" r:id="rId365"/>
    <sheet name="1 (365)" sheetId="407" r:id="rId366"/>
    <sheet name="1 (366)" sheetId="408" r:id="rId367"/>
  </sheets>
  <definedNames>
    <definedName name="_xlnm._FilterDatabase" localSheetId="2" hidden="1">'1 (2)'!$A$8:$G$8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5" l="1"/>
  <c r="C40" i="1"/>
  <c r="C40" i="34" l="1"/>
  <c r="C40" i="36"/>
  <c r="C40" i="37"/>
  <c r="C40" i="38"/>
  <c r="C40" i="39"/>
  <c r="C40" i="40"/>
  <c r="C40" i="49"/>
  <c r="C40" i="50"/>
  <c r="C40" i="51"/>
  <c r="C40" i="52"/>
  <c r="C40" i="53"/>
  <c r="C40" i="54"/>
  <c r="C40" i="55"/>
  <c r="C40" i="56"/>
  <c r="C40" i="58"/>
  <c r="C40" i="59"/>
  <c r="C40" i="60"/>
  <c r="C40" i="61"/>
  <c r="C40" i="62"/>
  <c r="C40" i="63"/>
  <c r="C40" i="64"/>
  <c r="C40" i="65"/>
  <c r="C40" i="66"/>
  <c r="C40" i="67"/>
  <c r="C40" i="68"/>
  <c r="C40" i="69"/>
  <c r="C40" i="70"/>
  <c r="C40" i="71"/>
  <c r="C40" i="72"/>
  <c r="C40" i="74"/>
  <c r="C40" i="75"/>
  <c r="C40" i="76"/>
  <c r="C40" i="77"/>
  <c r="C40" i="78"/>
  <c r="C40" i="79"/>
  <c r="C40" i="80"/>
  <c r="C40" i="81"/>
  <c r="C40" i="82"/>
  <c r="C40" i="83"/>
  <c r="C40" i="84"/>
  <c r="C40" i="85"/>
  <c r="C40" i="86"/>
  <c r="C40" i="87"/>
  <c r="C40" i="88"/>
  <c r="C40" i="89"/>
  <c r="C40" i="90"/>
  <c r="C40" i="91"/>
  <c r="C40" i="92"/>
  <c r="C40" i="93"/>
  <c r="C40" i="94"/>
  <c r="C40" i="95"/>
  <c r="C40" i="96"/>
  <c r="C40" i="97"/>
  <c r="C40" i="98"/>
  <c r="C40" i="99"/>
  <c r="C40" i="100"/>
  <c r="C40" i="101"/>
  <c r="C40" i="102"/>
  <c r="C40" i="103"/>
  <c r="C40" i="104"/>
  <c r="C40" i="105"/>
  <c r="C40" i="106"/>
  <c r="C40" i="107"/>
  <c r="C40" i="108"/>
  <c r="C40" i="109"/>
  <c r="C40" i="110"/>
  <c r="C40" i="111"/>
  <c r="C40" i="112"/>
  <c r="C40" i="113"/>
  <c r="C40" i="114"/>
  <c r="C40" i="115"/>
  <c r="C40" i="116"/>
  <c r="C40" i="117"/>
  <c r="C40" i="118"/>
  <c r="C40" i="119"/>
  <c r="C40" i="120"/>
  <c r="C40" i="121"/>
  <c r="C40" i="122"/>
  <c r="C40" i="123"/>
  <c r="C40" i="124"/>
  <c r="C40" i="125"/>
  <c r="C40" i="126"/>
  <c r="C40" i="127"/>
  <c r="C40" i="128"/>
  <c r="C40" i="129"/>
  <c r="C40" i="130"/>
  <c r="C40" i="131"/>
  <c r="C40" i="132"/>
  <c r="C40" i="133"/>
  <c r="C40" i="134"/>
  <c r="C40" i="135"/>
  <c r="C40" i="136"/>
  <c r="C40" i="137"/>
  <c r="C40" i="138"/>
  <c r="C40" i="139"/>
  <c r="C40" i="140"/>
  <c r="C40" i="141"/>
  <c r="C40" i="142"/>
  <c r="C40" i="143"/>
  <c r="C40" i="144"/>
  <c r="C40" i="145"/>
  <c r="C40" i="146"/>
  <c r="C40" i="147"/>
  <c r="C40" i="148"/>
  <c r="C40" i="149"/>
  <c r="C40" i="150"/>
  <c r="C40" i="151"/>
  <c r="C40" i="152"/>
  <c r="C40" i="153"/>
  <c r="C40" i="154"/>
  <c r="C40" i="155"/>
  <c r="C40" i="156"/>
  <c r="C40" i="157"/>
  <c r="C40" i="158"/>
  <c r="C40" i="159"/>
  <c r="C40" i="160"/>
  <c r="C40" i="161"/>
  <c r="C40" i="162"/>
  <c r="C40" i="163"/>
  <c r="C40" i="164"/>
  <c r="C40" i="165"/>
  <c r="C40" i="166"/>
  <c r="C40" i="167"/>
  <c r="C40" i="168"/>
  <c r="C40" i="169"/>
  <c r="C40" i="170"/>
  <c r="C40" i="171"/>
  <c r="C40" i="172"/>
  <c r="C40" i="173"/>
  <c r="C40" i="174"/>
  <c r="C40" i="175"/>
  <c r="C40" i="176"/>
  <c r="C40" i="177"/>
  <c r="C40" i="178"/>
  <c r="C40" i="179"/>
  <c r="C40" i="180"/>
  <c r="C40" i="181"/>
  <c r="C40" i="182"/>
  <c r="C40" i="183"/>
  <c r="C40" i="184"/>
  <c r="C40" i="185"/>
  <c r="C40" i="186"/>
  <c r="C40" i="187"/>
  <c r="C40" i="188"/>
  <c r="C40" i="189"/>
  <c r="C40" i="190"/>
  <c r="C40" i="191"/>
  <c r="C40" i="192"/>
  <c r="C40" i="193"/>
  <c r="C40" i="194"/>
  <c r="C40" i="195"/>
  <c r="C40" i="196"/>
  <c r="C40" i="197"/>
  <c r="C40" i="198"/>
  <c r="C40" i="199"/>
  <c r="C40" i="200"/>
  <c r="C40" i="201"/>
  <c r="C40" i="202"/>
  <c r="C40" i="203"/>
  <c r="C40" i="204"/>
  <c r="C40" i="205"/>
  <c r="C40" i="206"/>
  <c r="C40" i="207"/>
  <c r="C40" i="208"/>
  <c r="C40" i="209"/>
  <c r="C40" i="210"/>
  <c r="C40" i="211"/>
  <c r="C40" i="212"/>
  <c r="C40" i="213"/>
  <c r="C40" i="214"/>
  <c r="C40" i="215"/>
  <c r="C40" i="216"/>
  <c r="C40" i="217"/>
  <c r="C40" i="218"/>
  <c r="C40" i="219"/>
  <c r="C40" i="220"/>
  <c r="C40" i="221"/>
  <c r="C40" i="222"/>
  <c r="C40" i="223"/>
  <c r="C40" i="224"/>
  <c r="C40" i="225"/>
  <c r="C40" i="226"/>
  <c r="C40" i="227"/>
  <c r="C40" i="228"/>
  <c r="C40" i="229"/>
  <c r="C40" i="230"/>
  <c r="C40" i="231"/>
  <c r="C40" i="232"/>
  <c r="C40" i="233"/>
  <c r="C40" i="234"/>
  <c r="C40" i="235"/>
  <c r="C40" i="236"/>
  <c r="C40" i="237"/>
  <c r="C40" i="238"/>
  <c r="C40" i="239"/>
  <c r="C40" i="240"/>
  <c r="C40" i="241"/>
  <c r="C40" i="242"/>
  <c r="C40" i="243"/>
  <c r="C40" i="244"/>
  <c r="C40" i="245"/>
  <c r="C40" i="246"/>
  <c r="C40" i="247"/>
  <c r="C40" i="248"/>
  <c r="C40" i="249"/>
  <c r="C40" i="250"/>
  <c r="C40" i="251"/>
  <c r="C40" i="252"/>
  <c r="C40" i="253"/>
  <c r="C40" i="254"/>
  <c r="C40" i="255"/>
  <c r="C40" i="256"/>
  <c r="C40" i="257"/>
  <c r="C40" i="258"/>
  <c r="C40" i="259"/>
  <c r="C40" i="260"/>
  <c r="C40" i="261"/>
  <c r="C40" i="262"/>
  <c r="C40" i="263"/>
  <c r="C40" i="264"/>
  <c r="C40" i="265"/>
  <c r="C40" i="266"/>
  <c r="C40" i="267"/>
  <c r="C40" i="268"/>
  <c r="C40" i="269"/>
  <c r="C40" i="270"/>
  <c r="C40" i="271"/>
  <c r="C40" i="272"/>
  <c r="C40" i="273"/>
  <c r="C40" i="274"/>
  <c r="C40" i="275"/>
  <c r="C40" i="276"/>
  <c r="C40" i="277"/>
  <c r="C40" i="278"/>
  <c r="C40" i="279"/>
  <c r="C40" i="280"/>
  <c r="C40" i="281"/>
  <c r="C40" i="282"/>
  <c r="C40" i="283"/>
  <c r="C40" i="284"/>
  <c r="C40" i="285"/>
  <c r="C40" i="286"/>
  <c r="C40" i="287"/>
  <c r="C40" i="288"/>
  <c r="C40" i="289"/>
  <c r="C40" i="290"/>
  <c r="C40" i="291"/>
  <c r="C40" i="292"/>
  <c r="C40" i="293"/>
  <c r="C40" i="294"/>
  <c r="C40" i="295"/>
  <c r="C40" i="296"/>
  <c r="C40" i="297"/>
  <c r="C40" i="298"/>
  <c r="C40" i="299"/>
  <c r="C40" i="300"/>
  <c r="C40" i="301"/>
  <c r="C40" i="302"/>
  <c r="C40" i="303"/>
  <c r="C40" i="304"/>
  <c r="C40" i="305"/>
  <c r="C40" i="306"/>
  <c r="C40" i="307"/>
  <c r="C40" i="308"/>
  <c r="C40" i="309"/>
  <c r="C40" i="310"/>
  <c r="C40" i="311"/>
  <c r="C40" i="312"/>
  <c r="C40" i="313"/>
  <c r="C40" i="314"/>
  <c r="C40" i="315"/>
  <c r="C40" i="316"/>
  <c r="C40" i="317"/>
  <c r="C40" i="318"/>
  <c r="C40" i="319"/>
  <c r="C40" i="320"/>
  <c r="C40" i="321"/>
  <c r="C40" i="322"/>
  <c r="C40" i="323"/>
  <c r="C40" i="324"/>
  <c r="C40" i="325"/>
  <c r="C40" i="326"/>
  <c r="C40" i="327"/>
  <c r="C40" i="328"/>
  <c r="C40" i="329"/>
  <c r="C40" i="330"/>
  <c r="C40" i="331"/>
  <c r="C40" i="332"/>
  <c r="C40" i="333"/>
  <c r="C40" i="334"/>
  <c r="C40" i="335"/>
  <c r="C40" i="336"/>
  <c r="C40" i="337"/>
  <c r="C40" i="338"/>
  <c r="C40" i="339"/>
  <c r="C40" i="340"/>
  <c r="C40" i="341"/>
  <c r="C40" i="342"/>
  <c r="C40" i="343"/>
  <c r="C40" i="344"/>
  <c r="C40" i="345"/>
  <c r="C40" i="346"/>
  <c r="C40" i="347"/>
  <c r="C40" i="348"/>
  <c r="C40" i="349"/>
  <c r="C40" i="350"/>
  <c r="C40" i="351"/>
  <c r="C40" i="352"/>
  <c r="C40" i="353"/>
  <c r="C40" i="354"/>
  <c r="C40" i="355"/>
  <c r="C40" i="356"/>
  <c r="C40" i="357"/>
  <c r="C40" i="358"/>
  <c r="C40" i="359"/>
  <c r="C40" i="360"/>
  <c r="C40" i="361"/>
  <c r="C40" i="362"/>
  <c r="C40" i="363"/>
  <c r="C40" i="364"/>
  <c r="C40" i="365"/>
  <c r="C40" i="366"/>
  <c r="C40" i="367"/>
  <c r="C40" i="368"/>
  <c r="C40" i="369"/>
  <c r="C40" i="370"/>
  <c r="C40" i="371"/>
  <c r="C40" i="372"/>
  <c r="C40" i="373"/>
  <c r="C40" i="374"/>
  <c r="C40" i="375"/>
  <c r="C40" i="376"/>
  <c r="C40" i="377"/>
  <c r="C40" i="378"/>
  <c r="C40" i="379"/>
  <c r="C40" i="380"/>
  <c r="C40" i="381"/>
  <c r="C40" i="382"/>
  <c r="C40" i="383"/>
  <c r="C40" i="384"/>
  <c r="C40" i="385"/>
  <c r="C40" i="386"/>
  <c r="C40" i="387"/>
  <c r="C40" i="388"/>
  <c r="C40" i="389"/>
  <c r="C40" i="390"/>
  <c r="C40" i="391"/>
  <c r="C40" i="392"/>
  <c r="C40" i="393"/>
  <c r="C40" i="394"/>
  <c r="C40" i="395"/>
  <c r="C40" i="396"/>
  <c r="C40" i="397"/>
  <c r="C40" i="398"/>
  <c r="C40" i="399"/>
  <c r="C40" i="400"/>
  <c r="C40" i="401"/>
  <c r="C40" i="402"/>
  <c r="C40" i="403"/>
  <c r="C40" i="404"/>
  <c r="C40" i="405"/>
  <c r="C40" i="406"/>
  <c r="C40" i="407"/>
  <c r="C40" i="408"/>
  <c r="C15" i="34"/>
  <c r="C41" i="34" s="1"/>
  <c r="C15" i="35"/>
  <c r="C41" i="35" s="1"/>
  <c r="C15" i="36"/>
  <c r="C41" i="36" s="1"/>
  <c r="C15" i="37"/>
  <c r="C41" i="37" s="1"/>
  <c r="C15" i="38"/>
  <c r="C41" i="38" s="1"/>
  <c r="C15" i="39"/>
  <c r="C41" i="39" s="1"/>
  <c r="C15" i="40"/>
  <c r="C41" i="40" s="1"/>
  <c r="C15" i="49"/>
  <c r="C41" i="49" s="1"/>
  <c r="C15" i="50"/>
  <c r="C41" i="50" s="1"/>
  <c r="C15" i="51"/>
  <c r="C41" i="51" s="1"/>
  <c r="C15" i="52"/>
  <c r="C41" i="52" s="1"/>
  <c r="C15" i="53"/>
  <c r="C41" i="53" s="1"/>
  <c r="C15" i="54"/>
  <c r="C41" i="54" s="1"/>
  <c r="C15" i="55"/>
  <c r="C41" i="55" s="1"/>
  <c r="C15" i="56"/>
  <c r="C41" i="56" s="1"/>
  <c r="C15" i="58"/>
  <c r="C41" i="58" s="1"/>
  <c r="C15" i="59"/>
  <c r="C41" i="59" s="1"/>
  <c r="C15" i="60"/>
  <c r="C41" i="60" s="1"/>
  <c r="C15" i="61"/>
  <c r="C41" i="61" s="1"/>
  <c r="C15" i="62"/>
  <c r="C41" i="62" s="1"/>
  <c r="C15" i="63"/>
  <c r="C41" i="63" s="1"/>
  <c r="C15" i="64"/>
  <c r="C41" i="64" s="1"/>
  <c r="C15" i="65"/>
  <c r="C41" i="65" s="1"/>
  <c r="C15" i="66"/>
  <c r="C41" i="66" s="1"/>
  <c r="C15" i="67"/>
  <c r="C41" i="67" s="1"/>
  <c r="C15" i="68"/>
  <c r="C41" i="68" s="1"/>
  <c r="C15" i="69"/>
  <c r="C41" i="69" s="1"/>
  <c r="C15" i="70"/>
  <c r="C41" i="70" s="1"/>
  <c r="C15" i="71"/>
  <c r="C41" i="71" s="1"/>
  <c r="C15" i="72"/>
  <c r="C41" i="72" s="1"/>
  <c r="C15" i="74"/>
  <c r="C41" i="74" s="1"/>
  <c r="C15" i="75"/>
  <c r="C41" i="75" s="1"/>
  <c r="C15" i="76"/>
  <c r="C41" i="76" s="1"/>
  <c r="C15" i="77"/>
  <c r="C41" i="77" s="1"/>
  <c r="C15" i="78"/>
  <c r="C41" i="78" s="1"/>
  <c r="C15" i="79"/>
  <c r="C41" i="79" s="1"/>
  <c r="C15" i="80"/>
  <c r="C41" i="80" s="1"/>
  <c r="C15" i="81"/>
  <c r="C41" i="81" s="1"/>
  <c r="C15" i="82"/>
  <c r="C41" i="82" s="1"/>
  <c r="C15" i="83"/>
  <c r="C41" i="83" s="1"/>
  <c r="C15" i="84"/>
  <c r="C41" i="84" s="1"/>
  <c r="C15" i="85"/>
  <c r="C41" i="85" s="1"/>
  <c r="C15" i="86"/>
  <c r="C41" i="86" s="1"/>
  <c r="C15" i="87"/>
  <c r="C41" i="87" s="1"/>
  <c r="C15" i="88"/>
  <c r="C41" i="88" s="1"/>
  <c r="C15" i="89"/>
  <c r="C41" i="89" s="1"/>
  <c r="C15" i="90"/>
  <c r="C41" i="90" s="1"/>
  <c r="C15" i="91"/>
  <c r="C41" i="91" s="1"/>
  <c r="C15" i="92"/>
  <c r="C41" i="92" s="1"/>
  <c r="C15" i="93"/>
  <c r="C41" i="93" s="1"/>
  <c r="C15" i="94"/>
  <c r="C41" i="94" s="1"/>
  <c r="C15" i="95"/>
  <c r="C41" i="95" s="1"/>
  <c r="C15" i="96"/>
  <c r="C41" i="96" s="1"/>
  <c r="C15" i="97"/>
  <c r="C41" i="97" s="1"/>
  <c r="C15" i="98"/>
  <c r="C41" i="98" s="1"/>
  <c r="C15" i="99"/>
  <c r="C41" i="99" s="1"/>
  <c r="C15" i="100"/>
  <c r="C41" i="100" s="1"/>
  <c r="C15" i="101"/>
  <c r="C41" i="101" s="1"/>
  <c r="C15" i="102"/>
  <c r="C41" i="102" s="1"/>
  <c r="C15" i="103"/>
  <c r="C41" i="103" s="1"/>
  <c r="C15" i="104"/>
  <c r="C41" i="104" s="1"/>
  <c r="C15" i="105"/>
  <c r="C41" i="105" s="1"/>
  <c r="C15" i="106"/>
  <c r="C41" i="106" s="1"/>
  <c r="C15" i="107"/>
  <c r="C41" i="107" s="1"/>
  <c r="C15" i="108"/>
  <c r="C41" i="108" s="1"/>
  <c r="C15" i="109"/>
  <c r="C41" i="109" s="1"/>
  <c r="C15" i="110"/>
  <c r="C41" i="110" s="1"/>
  <c r="C15" i="111"/>
  <c r="C41" i="111" s="1"/>
  <c r="C15" i="112"/>
  <c r="C41" i="112" s="1"/>
  <c r="C15" i="113"/>
  <c r="C41" i="113" s="1"/>
  <c r="C15" i="114"/>
  <c r="C41" i="114" s="1"/>
  <c r="C15" i="115"/>
  <c r="C41" i="115" s="1"/>
  <c r="C15" i="116"/>
  <c r="C41" i="116" s="1"/>
  <c r="C15" i="117"/>
  <c r="C41" i="117" s="1"/>
  <c r="C15" i="118"/>
  <c r="C41" i="118" s="1"/>
  <c r="C15" i="119"/>
  <c r="C41" i="119" s="1"/>
  <c r="C15" i="120"/>
  <c r="C41" i="120" s="1"/>
  <c r="C15" i="121"/>
  <c r="C41" i="121" s="1"/>
  <c r="C15" i="122"/>
  <c r="C41" i="122" s="1"/>
  <c r="C15" i="123"/>
  <c r="C41" i="123" s="1"/>
  <c r="C15" i="124"/>
  <c r="C41" i="124" s="1"/>
  <c r="C15" i="125"/>
  <c r="C41" i="125" s="1"/>
  <c r="C15" i="126"/>
  <c r="C41" i="126" s="1"/>
  <c r="C15" i="127"/>
  <c r="C41" i="127" s="1"/>
  <c r="C15" i="128"/>
  <c r="C41" i="128" s="1"/>
  <c r="C15" i="129"/>
  <c r="C41" i="129" s="1"/>
  <c r="C15" i="130"/>
  <c r="C41" i="130" s="1"/>
  <c r="C15" i="131"/>
  <c r="C41" i="131" s="1"/>
  <c r="C15" i="132"/>
  <c r="C41" i="132" s="1"/>
  <c r="C15" i="133"/>
  <c r="C41" i="133" s="1"/>
  <c r="C15" i="134"/>
  <c r="C41" i="134" s="1"/>
  <c r="C15" i="135"/>
  <c r="C41" i="135" s="1"/>
  <c r="C15" i="136"/>
  <c r="C41" i="136" s="1"/>
  <c r="C15" i="137"/>
  <c r="C41" i="137" s="1"/>
  <c r="C15" i="138"/>
  <c r="C41" i="138" s="1"/>
  <c r="C15" i="139"/>
  <c r="C41" i="139" s="1"/>
  <c r="C15" i="140"/>
  <c r="C41" i="140" s="1"/>
  <c r="C15" i="141"/>
  <c r="C41" i="141" s="1"/>
  <c r="C15" i="142"/>
  <c r="C41" i="142" s="1"/>
  <c r="C15" i="143"/>
  <c r="C41" i="143" s="1"/>
  <c r="C15" i="144"/>
  <c r="C41" i="144" s="1"/>
  <c r="C15" i="145"/>
  <c r="C41" i="145" s="1"/>
  <c r="C15" i="146"/>
  <c r="C41" i="146" s="1"/>
  <c r="C15" i="147"/>
  <c r="C41" i="147" s="1"/>
  <c r="C15" i="148"/>
  <c r="C41" i="148" s="1"/>
  <c r="C15" i="149"/>
  <c r="C41" i="149" s="1"/>
  <c r="C15" i="150"/>
  <c r="C41" i="150" s="1"/>
  <c r="C15" i="151"/>
  <c r="C41" i="151" s="1"/>
  <c r="C15" i="152"/>
  <c r="C41" i="152" s="1"/>
  <c r="C15" i="153"/>
  <c r="C41" i="153" s="1"/>
  <c r="C15" i="154"/>
  <c r="C41" i="154" s="1"/>
  <c r="C15" i="155"/>
  <c r="C41" i="155" s="1"/>
  <c r="C15" i="156"/>
  <c r="C41" i="156" s="1"/>
  <c r="C15" i="157"/>
  <c r="C41" i="157" s="1"/>
  <c r="C15" i="158"/>
  <c r="C41" i="158" s="1"/>
  <c r="C15" i="159"/>
  <c r="C41" i="159" s="1"/>
  <c r="C15" i="160"/>
  <c r="C41" i="160" s="1"/>
  <c r="C15" i="161"/>
  <c r="C41" i="161" s="1"/>
  <c r="C15" i="162"/>
  <c r="C41" i="162" s="1"/>
  <c r="C15" i="163"/>
  <c r="C41" i="163" s="1"/>
  <c r="C15" i="164"/>
  <c r="C41" i="164" s="1"/>
  <c r="C15" i="165"/>
  <c r="C41" i="165" s="1"/>
  <c r="C15" i="166"/>
  <c r="C41" i="166" s="1"/>
  <c r="C15" i="167"/>
  <c r="C41" i="167" s="1"/>
  <c r="C15" i="168"/>
  <c r="C41" i="168" s="1"/>
  <c r="C15" i="169"/>
  <c r="C41" i="169" s="1"/>
  <c r="C15" i="170"/>
  <c r="C41" i="170" s="1"/>
  <c r="C15" i="171"/>
  <c r="C41" i="171" s="1"/>
  <c r="C15" i="172"/>
  <c r="C41" i="172" s="1"/>
  <c r="C15" i="173"/>
  <c r="C41" i="173" s="1"/>
  <c r="C15" i="174"/>
  <c r="C41" i="174" s="1"/>
  <c r="C15" i="175"/>
  <c r="C41" i="175" s="1"/>
  <c r="C15" i="176"/>
  <c r="C41" i="176" s="1"/>
  <c r="C15" i="177"/>
  <c r="C41" i="177" s="1"/>
  <c r="C15" i="178"/>
  <c r="C41" i="178" s="1"/>
  <c r="C15" i="179"/>
  <c r="C41" i="179" s="1"/>
  <c r="C15" i="180"/>
  <c r="C41" i="180" s="1"/>
  <c r="C15" i="181"/>
  <c r="C41" i="181" s="1"/>
  <c r="C15" i="182"/>
  <c r="C41" i="182" s="1"/>
  <c r="C15" i="183"/>
  <c r="C41" i="183" s="1"/>
  <c r="C15" i="184"/>
  <c r="C41" i="184" s="1"/>
  <c r="C15" i="185"/>
  <c r="C41" i="185" s="1"/>
  <c r="C15" i="186"/>
  <c r="C41" i="186" s="1"/>
  <c r="C15" i="187"/>
  <c r="C41" i="187" s="1"/>
  <c r="C15" i="188"/>
  <c r="C41" i="188" s="1"/>
  <c r="C15" i="189"/>
  <c r="C41" i="189" s="1"/>
  <c r="C15" i="190"/>
  <c r="C41" i="190" s="1"/>
  <c r="C15" i="191"/>
  <c r="C41" i="191" s="1"/>
  <c r="C15" i="192"/>
  <c r="C41" i="192" s="1"/>
  <c r="C15" i="193"/>
  <c r="C41" i="193" s="1"/>
  <c r="C15" i="194"/>
  <c r="C41" i="194" s="1"/>
  <c r="C15" i="195"/>
  <c r="C41" i="195" s="1"/>
  <c r="C15" i="196"/>
  <c r="C41" i="196" s="1"/>
  <c r="C15" i="197"/>
  <c r="C41" i="197" s="1"/>
  <c r="C15" i="198"/>
  <c r="C41" i="198" s="1"/>
  <c r="C15" i="199"/>
  <c r="C41" i="199" s="1"/>
  <c r="C15" i="200"/>
  <c r="C41" i="200" s="1"/>
  <c r="C15" i="201"/>
  <c r="C41" i="201" s="1"/>
  <c r="C15" i="202"/>
  <c r="C41" i="202" s="1"/>
  <c r="C15" i="203"/>
  <c r="C41" i="203" s="1"/>
  <c r="C15" i="204"/>
  <c r="C41" i="204" s="1"/>
  <c r="C15" i="205"/>
  <c r="C41" i="205" s="1"/>
  <c r="C15" i="206"/>
  <c r="C41" i="206" s="1"/>
  <c r="C15" i="207"/>
  <c r="C41" i="207" s="1"/>
  <c r="C15" i="208"/>
  <c r="C41" i="208" s="1"/>
  <c r="C15" i="209"/>
  <c r="C41" i="209" s="1"/>
  <c r="C15" i="210"/>
  <c r="C41" i="210" s="1"/>
  <c r="C15" i="211"/>
  <c r="C41" i="211" s="1"/>
  <c r="C15" i="212"/>
  <c r="C41" i="212" s="1"/>
  <c r="C15" i="213"/>
  <c r="C41" i="213" s="1"/>
  <c r="C15" i="214"/>
  <c r="C41" i="214" s="1"/>
  <c r="C15" i="215"/>
  <c r="C41" i="215" s="1"/>
  <c r="C15" i="216"/>
  <c r="C41" i="216" s="1"/>
  <c r="C15" i="217"/>
  <c r="C41" i="217" s="1"/>
  <c r="C15" i="218"/>
  <c r="C41" i="218" s="1"/>
  <c r="C15" i="219"/>
  <c r="C41" i="219" s="1"/>
  <c r="C15" i="220"/>
  <c r="C41" i="220" s="1"/>
  <c r="C15" i="221"/>
  <c r="C41" i="221" s="1"/>
  <c r="C15" i="222"/>
  <c r="C41" i="222" s="1"/>
  <c r="C15" i="223"/>
  <c r="C41" i="223" s="1"/>
  <c r="C15" i="224"/>
  <c r="C41" i="224" s="1"/>
  <c r="C15" i="225"/>
  <c r="C41" i="225" s="1"/>
  <c r="C15" i="226"/>
  <c r="C41" i="226" s="1"/>
  <c r="C15" i="227"/>
  <c r="C41" i="227" s="1"/>
  <c r="C15" i="228"/>
  <c r="C41" i="228" s="1"/>
  <c r="C15" i="229"/>
  <c r="C41" i="229" s="1"/>
  <c r="C15" i="230"/>
  <c r="C41" i="230" s="1"/>
  <c r="C15" i="231"/>
  <c r="C41" i="231" s="1"/>
  <c r="C15" i="232"/>
  <c r="C41" i="232" s="1"/>
  <c r="C15" i="233"/>
  <c r="C41" i="233" s="1"/>
  <c r="C15" i="234"/>
  <c r="C41" i="234" s="1"/>
  <c r="C15" i="235"/>
  <c r="C41" i="235" s="1"/>
  <c r="C15" i="236"/>
  <c r="C41" i="236" s="1"/>
  <c r="C15" i="237"/>
  <c r="C41" i="237" s="1"/>
  <c r="C15" i="238"/>
  <c r="C41" i="238" s="1"/>
  <c r="C15" i="239"/>
  <c r="C41" i="239" s="1"/>
  <c r="C15" i="240"/>
  <c r="C41" i="240" s="1"/>
  <c r="C15" i="241"/>
  <c r="C41" i="241" s="1"/>
  <c r="C15" i="242"/>
  <c r="C41" i="242" s="1"/>
  <c r="C15" i="243"/>
  <c r="C41" i="243" s="1"/>
  <c r="C15" i="244"/>
  <c r="C41" i="244" s="1"/>
  <c r="C15" i="245"/>
  <c r="C41" i="245" s="1"/>
  <c r="C15" i="246"/>
  <c r="C41" i="246" s="1"/>
  <c r="C15" i="247"/>
  <c r="C15" i="248"/>
  <c r="C15" i="249"/>
  <c r="C41" i="249" s="1"/>
  <c r="C15" i="250"/>
  <c r="C41" i="250" s="1"/>
  <c r="C15" i="251"/>
  <c r="C41" i="251" s="1"/>
  <c r="C15" i="252"/>
  <c r="C15" i="253"/>
  <c r="C41" i="253" s="1"/>
  <c r="C15" i="254"/>
  <c r="C15" i="255"/>
  <c r="C41" i="255" s="1"/>
  <c r="C15" i="256"/>
  <c r="C15" i="257"/>
  <c r="C41" i="257" s="1"/>
  <c r="C15" i="258"/>
  <c r="C41" i="258" s="1"/>
  <c r="C15" i="259"/>
  <c r="C41" i="259" s="1"/>
  <c r="C15" i="260"/>
  <c r="C15" i="261"/>
  <c r="C15" i="262"/>
  <c r="C41" i="262" s="1"/>
  <c r="C15" i="263"/>
  <c r="C41" i="263" s="1"/>
  <c r="C15" i="264"/>
  <c r="C41" i="264" s="1"/>
  <c r="C15" i="265"/>
  <c r="C41" i="265" s="1"/>
  <c r="C15" i="266"/>
  <c r="C41" i="266" s="1"/>
  <c r="C15" i="267"/>
  <c r="C41" i="267" s="1"/>
  <c r="C15" i="268"/>
  <c r="C41" i="268" s="1"/>
  <c r="C15" i="269"/>
  <c r="C15" i="270"/>
  <c r="C41" i="270" s="1"/>
  <c r="C15" i="271"/>
  <c r="C41" i="271" s="1"/>
  <c r="C15" i="272"/>
  <c r="C41" i="272" s="1"/>
  <c r="C15" i="273"/>
  <c r="C15" i="274"/>
  <c r="C41" i="274" s="1"/>
  <c r="C15" i="275"/>
  <c r="C41" i="275" s="1"/>
  <c r="C15" i="276"/>
  <c r="C15" i="277"/>
  <c r="C15" i="278"/>
  <c r="C15" i="279"/>
  <c r="C41" i="279" s="1"/>
  <c r="C15" i="280"/>
  <c r="C15" i="281"/>
  <c r="C15" i="282"/>
  <c r="C41" i="282" s="1"/>
  <c r="C15" i="283"/>
  <c r="C41" i="283" s="1"/>
  <c r="C15" i="284"/>
  <c r="C15" i="285"/>
  <c r="C41" i="285" s="1"/>
  <c r="C15" i="286"/>
  <c r="C41" i="286" s="1"/>
  <c r="C15" i="287"/>
  <c r="C41" i="287" s="1"/>
  <c r="C15" i="288"/>
  <c r="C15" i="289"/>
  <c r="C41" i="289" s="1"/>
  <c r="C15" i="290"/>
  <c r="C41" i="290" s="1"/>
  <c r="C15" i="291"/>
  <c r="C41" i="291" s="1"/>
  <c r="C15" i="292"/>
  <c r="C41" i="292" s="1"/>
  <c r="C15" i="293"/>
  <c r="C41" i="293" s="1"/>
  <c r="C15" i="294"/>
  <c r="C41" i="294" s="1"/>
  <c r="C15" i="295"/>
  <c r="C41" i="295" s="1"/>
  <c r="C15" i="296"/>
  <c r="C41" i="296" s="1"/>
  <c r="C15" i="297"/>
  <c r="C15" i="298"/>
  <c r="C41" i="298" s="1"/>
  <c r="C15" i="299"/>
  <c r="C41" i="299" s="1"/>
  <c r="C15" i="300"/>
  <c r="C41" i="300" s="1"/>
  <c r="C15" i="301"/>
  <c r="C41" i="301" s="1"/>
  <c r="C15" i="302"/>
  <c r="C15" i="303"/>
  <c r="C41" i="303" s="1"/>
  <c r="C15" i="304"/>
  <c r="C15" i="305"/>
  <c r="C15" i="306"/>
  <c r="C41" i="306" s="1"/>
  <c r="C15" i="307"/>
  <c r="C41" i="307" s="1"/>
  <c r="C15" i="308"/>
  <c r="C41" i="308" s="1"/>
  <c r="C15" i="309"/>
  <c r="C15" i="310"/>
  <c r="C41" i="310" s="1"/>
  <c r="C15" i="311"/>
  <c r="C41" i="311" s="1"/>
  <c r="C15" i="312"/>
  <c r="C15" i="313"/>
  <c r="C41" i="313" s="1"/>
  <c r="C15" i="314"/>
  <c r="C41" i="314" s="1"/>
  <c r="C15" i="315"/>
  <c r="C41" i="315" s="1"/>
  <c r="C15" i="316"/>
  <c r="C15" i="317"/>
  <c r="C41" i="317" s="1"/>
  <c r="C15" i="318"/>
  <c r="C15" i="319"/>
  <c r="C41" i="319" s="1"/>
  <c r="C15" i="320"/>
  <c r="C15" i="321"/>
  <c r="C41" i="321" s="1"/>
  <c r="C15" i="322"/>
  <c r="C41" i="322" s="1"/>
  <c r="C15" i="323"/>
  <c r="C41" i="323" s="1"/>
  <c r="C15" i="324"/>
  <c r="C15" i="325"/>
  <c r="C41" i="325" s="1"/>
  <c r="C15" i="326"/>
  <c r="C41" i="326" s="1"/>
  <c r="C15" i="327"/>
  <c r="C41" i="327" s="1"/>
  <c r="C15" i="328"/>
  <c r="C41" i="328" s="1"/>
  <c r="C15" i="329"/>
  <c r="C41" i="329" s="1"/>
  <c r="C15" i="330"/>
  <c r="C41" i="330" s="1"/>
  <c r="C15" i="331"/>
  <c r="C41" i="331" s="1"/>
  <c r="C15" i="332"/>
  <c r="C15" i="333"/>
  <c r="C41" i="333" s="1"/>
  <c r="C15" i="334"/>
  <c r="C41" i="334" s="1"/>
  <c r="C15" i="335"/>
  <c r="C41" i="335" s="1"/>
  <c r="C15" i="336"/>
  <c r="C41" i="336" s="1"/>
  <c r="C15" i="337"/>
  <c r="C41" i="337" s="1"/>
  <c r="C15" i="338"/>
  <c r="C41" i="338" s="1"/>
  <c r="C15" i="339"/>
  <c r="C41" i="339" s="1"/>
  <c r="C15" i="340"/>
  <c r="C15" i="341"/>
  <c r="C41" i="341" s="1"/>
  <c r="C15" i="342"/>
  <c r="C41" i="342" s="1"/>
  <c r="C15" i="343"/>
  <c r="C41" i="343" s="1"/>
  <c r="C15" i="344"/>
  <c r="C15" i="345"/>
  <c r="C41" i="345" s="1"/>
  <c r="C15" i="346"/>
  <c r="C41" i="346" s="1"/>
  <c r="C15" i="347"/>
  <c r="C41" i="347" s="1"/>
  <c r="C15" i="348"/>
  <c r="C41" i="348" s="1"/>
  <c r="C15" i="349"/>
  <c r="C41" i="349" s="1"/>
  <c r="C15" i="350"/>
  <c r="C41" i="350" s="1"/>
  <c r="C15" i="351"/>
  <c r="C41" i="351" s="1"/>
  <c r="C15" i="352"/>
  <c r="C41" i="352" s="1"/>
  <c r="C15" i="353"/>
  <c r="C41" i="353" s="1"/>
  <c r="C15" i="354"/>
  <c r="C41" i="354" s="1"/>
  <c r="C15" i="355"/>
  <c r="C41" i="355" s="1"/>
  <c r="C15" i="356"/>
  <c r="C41" i="356" s="1"/>
  <c r="C15" i="357"/>
  <c r="C41" i="357" s="1"/>
  <c r="C15" i="358"/>
  <c r="C41" i="358" s="1"/>
  <c r="C15" i="359"/>
  <c r="C41" i="359" s="1"/>
  <c r="C15" i="360"/>
  <c r="C41" i="360" s="1"/>
  <c r="C15" i="361"/>
  <c r="C41" i="361" s="1"/>
  <c r="C15" i="362"/>
  <c r="C41" i="362" s="1"/>
  <c r="C15" i="363"/>
  <c r="C41" i="363" s="1"/>
  <c r="C15" i="364"/>
  <c r="C41" i="364" s="1"/>
  <c r="C15" i="365"/>
  <c r="C41" i="365" s="1"/>
  <c r="C15" i="366"/>
  <c r="C41" i="366" s="1"/>
  <c r="C15" i="367"/>
  <c r="C41" i="367" s="1"/>
  <c r="C15" i="368"/>
  <c r="C41" i="368" s="1"/>
  <c r="C15" i="369"/>
  <c r="C41" i="369" s="1"/>
  <c r="C15" i="370"/>
  <c r="C41" i="370" s="1"/>
  <c r="C15" i="371"/>
  <c r="C41" i="371" s="1"/>
  <c r="C15" i="372"/>
  <c r="C41" i="372" s="1"/>
  <c r="C15" i="373"/>
  <c r="C41" i="373" s="1"/>
  <c r="C15" i="374"/>
  <c r="C41" i="374" s="1"/>
  <c r="C15" i="375"/>
  <c r="C41" i="375" s="1"/>
  <c r="C15" i="376"/>
  <c r="C41" i="376" s="1"/>
  <c r="C15" i="377"/>
  <c r="C41" i="377" s="1"/>
  <c r="C15" i="378"/>
  <c r="C41" i="378" s="1"/>
  <c r="C15" i="379"/>
  <c r="C15" i="380"/>
  <c r="C41" i="380" s="1"/>
  <c r="C15" i="381"/>
  <c r="C41" i="381" s="1"/>
  <c r="C15" i="382"/>
  <c r="C41" i="382" s="1"/>
  <c r="C15" i="383"/>
  <c r="C15" i="384"/>
  <c r="C41" i="384" s="1"/>
  <c r="C15" i="385"/>
  <c r="C41" i="385" s="1"/>
  <c r="C15" i="386"/>
  <c r="C41" i="386" s="1"/>
  <c r="C15" i="387"/>
  <c r="C15" i="388"/>
  <c r="C41" i="388" s="1"/>
  <c r="C15" i="389"/>
  <c r="C41" i="389" s="1"/>
  <c r="C15" i="390"/>
  <c r="C41" i="390" s="1"/>
  <c r="C15" i="391"/>
  <c r="C15" i="392"/>
  <c r="C41" i="392" s="1"/>
  <c r="C15" i="393"/>
  <c r="C41" i="393" s="1"/>
  <c r="C15" i="394"/>
  <c r="C41" i="394" s="1"/>
  <c r="C15" i="395"/>
  <c r="C15" i="396"/>
  <c r="C41" i="396" s="1"/>
  <c r="C15" i="397"/>
  <c r="C41" i="397" s="1"/>
  <c r="C15" i="398"/>
  <c r="C41" i="398" s="1"/>
  <c r="C15" i="399"/>
  <c r="C15" i="400"/>
  <c r="C41" i="400" s="1"/>
  <c r="C15" i="401"/>
  <c r="C41" i="401" s="1"/>
  <c r="C15" i="402"/>
  <c r="C41" i="402" s="1"/>
  <c r="C15" i="403"/>
  <c r="C15" i="404"/>
  <c r="C41" i="404" s="1"/>
  <c r="C15" i="405"/>
  <c r="C41" i="405" s="1"/>
  <c r="C15" i="406"/>
  <c r="C41" i="406" s="1"/>
  <c r="C15" i="407"/>
  <c r="C15" i="408"/>
  <c r="C41" i="408" s="1"/>
  <c r="C15" i="1"/>
  <c r="C41" i="1" s="1"/>
  <c r="C41" i="344" l="1"/>
  <c r="C41" i="340"/>
  <c r="C41" i="332"/>
  <c r="C41" i="324"/>
  <c r="C41" i="320"/>
  <c r="C41" i="318"/>
  <c r="C41" i="316"/>
  <c r="C41" i="312"/>
  <c r="C41" i="309"/>
  <c r="C41" i="305"/>
  <c r="C41" i="304"/>
  <c r="C41" i="302"/>
  <c r="C41" i="297"/>
  <c r="C41" i="288"/>
  <c r="C41" i="284"/>
  <c r="C41" i="281"/>
  <c r="C41" i="280"/>
  <c r="C41" i="278"/>
  <c r="C41" i="277"/>
  <c r="C41" i="276"/>
  <c r="C41" i="273"/>
  <c r="C41" i="269"/>
  <c r="C41" i="261"/>
  <c r="C41" i="260"/>
  <c r="C41" i="256"/>
  <c r="C41" i="254"/>
  <c r="C41" i="252"/>
  <c r="C41" i="248"/>
  <c r="C41" i="407"/>
  <c r="C41" i="403"/>
  <c r="C41" i="399"/>
  <c r="C41" i="395"/>
  <c r="C41" i="391"/>
  <c r="C41" i="387"/>
  <c r="C41" i="383"/>
  <c r="C41" i="379"/>
  <c r="C41" i="247"/>
  <c r="L48" i="409"/>
  <c r="B28" i="409" l="1"/>
  <c r="B27" i="409" s="1"/>
  <c r="J12" i="409" l="1"/>
  <c r="J11" i="409" s="1"/>
  <c r="B13" i="409"/>
  <c r="B12" i="409"/>
  <c r="C8" i="408" l="1"/>
  <c r="C8" i="404"/>
  <c r="C8" i="400"/>
  <c r="C8" i="396"/>
  <c r="C8" i="392"/>
  <c r="C8" i="388"/>
  <c r="C8" i="384"/>
  <c r="C8" i="380"/>
  <c r="C8" i="376"/>
  <c r="C8" i="372"/>
  <c r="C8" i="368"/>
  <c r="C8" i="364"/>
  <c r="C8" i="360"/>
  <c r="C8" i="356"/>
  <c r="C8" i="352"/>
  <c r="C8" i="348"/>
  <c r="C8" i="344"/>
  <c r="C8" i="340"/>
  <c r="C8" i="336"/>
  <c r="C8" i="332"/>
  <c r="C8" i="328"/>
  <c r="C8" i="324"/>
  <c r="C8" i="320"/>
  <c r="C8" i="318"/>
  <c r="C8" i="314"/>
  <c r="C8" i="310"/>
  <c r="C8" i="306"/>
  <c r="C8" i="302"/>
  <c r="C8" i="298"/>
  <c r="C8" i="294"/>
  <c r="C8" i="290"/>
  <c r="C8" i="286"/>
  <c r="C8" i="282"/>
  <c r="C8" i="278"/>
  <c r="C8" i="274"/>
  <c r="C8" i="270"/>
  <c r="C8" i="266"/>
  <c r="C8" i="262"/>
  <c r="C8" i="258"/>
  <c r="C8" i="254"/>
  <c r="C8" i="250"/>
  <c r="C8" i="246"/>
  <c r="C8" i="242"/>
  <c r="C8" i="238"/>
  <c r="C8" i="234"/>
  <c r="C8" i="230"/>
  <c r="C8" i="226"/>
  <c r="C8" i="222"/>
  <c r="C8" i="218"/>
  <c r="C8" i="214"/>
  <c r="C8" i="210"/>
  <c r="C8" i="206"/>
  <c r="C8" i="202"/>
  <c r="C8" i="198"/>
  <c r="C8" i="194"/>
  <c r="C8" i="401"/>
  <c r="C8" i="393"/>
  <c r="C8" i="381"/>
  <c r="C8" i="365"/>
  <c r="C8" i="353"/>
  <c r="C8" i="337"/>
  <c r="C8" i="325"/>
  <c r="C8" i="315"/>
  <c r="C8" i="303"/>
  <c r="C8" i="291"/>
  <c r="C8" i="279"/>
  <c r="C8" i="263"/>
  <c r="C8" i="251"/>
  <c r="C8" i="243"/>
  <c r="C8" i="231"/>
  <c r="C8" i="219"/>
  <c r="C8" i="204"/>
  <c r="C8" i="407"/>
  <c r="C8" i="403"/>
  <c r="C8" i="399"/>
  <c r="C8" i="395"/>
  <c r="C8" i="391"/>
  <c r="C8" i="387"/>
  <c r="C8" i="383"/>
  <c r="C8" i="379"/>
  <c r="C8" i="375"/>
  <c r="C8" i="371"/>
  <c r="C8" i="367"/>
  <c r="C8" i="363"/>
  <c r="C8" i="359"/>
  <c r="C8" i="355"/>
  <c r="C8" i="351"/>
  <c r="C8" i="347"/>
  <c r="C8" i="343"/>
  <c r="C8" i="339"/>
  <c r="C8" i="335"/>
  <c r="C8" i="331"/>
  <c r="C8" i="327"/>
  <c r="C8" i="323"/>
  <c r="C8" i="317"/>
  <c r="C8" i="313"/>
  <c r="C8" i="309"/>
  <c r="C8" i="305"/>
  <c r="C8" i="301"/>
  <c r="C8" i="297"/>
  <c r="C8" i="293"/>
  <c r="C8" i="289"/>
  <c r="C8" i="285"/>
  <c r="C8" i="281"/>
  <c r="C8" i="277"/>
  <c r="C8" i="273"/>
  <c r="C8" i="269"/>
  <c r="C8" i="265"/>
  <c r="C8" i="257"/>
  <c r="C8" i="253"/>
  <c r="C8" i="249"/>
  <c r="C8" i="245"/>
  <c r="C8" i="241"/>
  <c r="C8" i="237"/>
  <c r="C8" i="233"/>
  <c r="C8" i="229"/>
  <c r="C8" i="225"/>
  <c r="C8" i="221"/>
  <c r="C8" i="217"/>
  <c r="C8" i="213"/>
  <c r="C8" i="209"/>
  <c r="C8" i="205"/>
  <c r="C8" i="201"/>
  <c r="C8" i="197"/>
  <c r="C8" i="193"/>
  <c r="C8" i="405"/>
  <c r="C8" i="389"/>
  <c r="C8" i="373"/>
  <c r="C8" i="361"/>
  <c r="C8" i="357"/>
  <c r="C8" i="345"/>
  <c r="C8" i="333"/>
  <c r="C8" i="321"/>
  <c r="C8" i="311"/>
  <c r="C8" i="299"/>
  <c r="C8" i="287"/>
  <c r="C8" i="275"/>
  <c r="C8" i="267"/>
  <c r="C8" i="247"/>
  <c r="C8" i="235"/>
  <c r="C8" i="227"/>
  <c r="C8" i="215"/>
  <c r="C8" i="207"/>
  <c r="C8" i="195"/>
  <c r="C8" i="406"/>
  <c r="C8" i="402"/>
  <c r="C8" i="398"/>
  <c r="C8" i="394"/>
  <c r="C8" i="390"/>
  <c r="C8" i="386"/>
  <c r="C8" i="382"/>
  <c r="C8" i="378"/>
  <c r="C8" i="374"/>
  <c r="C8" i="370"/>
  <c r="C8" i="366"/>
  <c r="C8" i="362"/>
  <c r="C8" i="358"/>
  <c r="C8" i="354"/>
  <c r="C8" i="350"/>
  <c r="C8" i="346"/>
  <c r="C8" i="342"/>
  <c r="C8" i="338"/>
  <c r="C8" i="334"/>
  <c r="C8" i="330"/>
  <c r="C8" i="326"/>
  <c r="C8" i="322"/>
  <c r="C8" i="316"/>
  <c r="C8" i="312"/>
  <c r="C8" i="308"/>
  <c r="C8" i="304"/>
  <c r="C8" i="300"/>
  <c r="C8" i="296"/>
  <c r="C8" i="292"/>
  <c r="C8" i="288"/>
  <c r="C8" i="284"/>
  <c r="C8" i="280"/>
  <c r="C8" i="276"/>
  <c r="C8" i="272"/>
  <c r="C8" i="268"/>
  <c r="C8" i="264"/>
  <c r="C8" i="260"/>
  <c r="C8" i="256"/>
  <c r="C8" i="252"/>
  <c r="C8" i="248"/>
  <c r="C8" i="244"/>
  <c r="C8" i="240"/>
  <c r="C8" i="236"/>
  <c r="C8" i="232"/>
  <c r="C8" i="228"/>
  <c r="C8" i="224"/>
  <c r="C8" i="220"/>
  <c r="C8" i="216"/>
  <c r="C8" i="212"/>
  <c r="C8" i="208"/>
  <c r="C8" i="203"/>
  <c r="C8" i="200"/>
  <c r="C8" i="196"/>
  <c r="C8" i="192"/>
  <c r="C8" i="397"/>
  <c r="C8" i="385"/>
  <c r="C8" i="377"/>
  <c r="C8" i="369"/>
  <c r="C8" i="349"/>
  <c r="C8" i="341"/>
  <c r="C8" i="329"/>
  <c r="C8" i="319"/>
  <c r="C8" i="307"/>
  <c r="C8" i="295"/>
  <c r="C8" i="283"/>
  <c r="C8" i="271"/>
  <c r="C8" i="255"/>
  <c r="C8" i="239"/>
  <c r="C8" i="223"/>
  <c r="C8" i="211"/>
  <c r="C8" i="199"/>
  <c r="C8" i="191"/>
  <c r="C8" i="190"/>
  <c r="C8" i="186"/>
  <c r="C8" i="182"/>
  <c r="C8" i="178"/>
  <c r="C8" i="174"/>
  <c r="C8" i="170"/>
  <c r="C8" i="166"/>
  <c r="C8" i="162"/>
  <c r="C8" i="158"/>
  <c r="C8" i="154"/>
  <c r="C8" i="150"/>
  <c r="C8" i="146"/>
  <c r="C8" i="142"/>
  <c r="C8" i="138"/>
  <c r="C8" i="134"/>
  <c r="C8" i="130"/>
  <c r="C8" i="126"/>
  <c r="C8" i="122"/>
  <c r="C8" i="118"/>
  <c r="C8" i="114"/>
  <c r="C8" i="110"/>
  <c r="C8" i="106"/>
  <c r="C8" i="184"/>
  <c r="C8" i="167"/>
  <c r="C8" i="155"/>
  <c r="C8" i="139"/>
  <c r="C8" i="127"/>
  <c r="C8" i="115"/>
  <c r="C8" i="103"/>
  <c r="C8" i="189"/>
  <c r="C8" i="185"/>
  <c r="C8" i="181"/>
  <c r="C8" i="177"/>
  <c r="C8" i="173"/>
  <c r="C8" i="169"/>
  <c r="C8" i="165"/>
  <c r="C8" i="161"/>
  <c r="C8" i="157"/>
  <c r="C8" i="153"/>
  <c r="C8" i="149"/>
  <c r="C8" i="145"/>
  <c r="C8" i="141"/>
  <c r="C8" i="137"/>
  <c r="C8" i="133"/>
  <c r="C8" i="129"/>
  <c r="C8" i="125"/>
  <c r="C8" i="121"/>
  <c r="C8" i="117"/>
  <c r="C8" i="113"/>
  <c r="C8" i="109"/>
  <c r="C8" i="105"/>
  <c r="C8" i="187"/>
  <c r="C8" i="175"/>
  <c r="C8" i="163"/>
  <c r="C8" i="151"/>
  <c r="C8" i="143"/>
  <c r="C8" i="131"/>
  <c r="C8" i="119"/>
  <c r="C8" i="107"/>
  <c r="C8" i="188"/>
  <c r="C8" i="183"/>
  <c r="C8" i="180"/>
  <c r="C8" i="176"/>
  <c r="C8" i="172"/>
  <c r="C8" i="168"/>
  <c r="C8" i="164"/>
  <c r="C8" i="160"/>
  <c r="C8" i="156"/>
  <c r="C8" i="152"/>
  <c r="C8" i="148"/>
  <c r="C8" i="144"/>
  <c r="C8" i="140"/>
  <c r="C8" i="136"/>
  <c r="C8" i="132"/>
  <c r="C8" i="128"/>
  <c r="C8" i="124"/>
  <c r="C8" i="120"/>
  <c r="C8" i="116"/>
  <c r="C8" i="112"/>
  <c r="C8" i="108"/>
  <c r="C8" i="104"/>
  <c r="C8" i="179"/>
  <c r="C8" i="171"/>
  <c r="C8" i="159"/>
  <c r="C8" i="147"/>
  <c r="C8" i="135"/>
  <c r="C8" i="123"/>
  <c r="C8" i="111"/>
  <c r="C8" i="102"/>
  <c r="C8" i="100"/>
  <c r="C8" i="98"/>
  <c r="C8" i="96"/>
  <c r="C8" i="94"/>
  <c r="C8" i="92"/>
  <c r="C8" i="90"/>
  <c r="C8" i="88"/>
  <c r="C8" i="86"/>
  <c r="C8" i="84"/>
  <c r="C8" i="82"/>
  <c r="C8" i="80"/>
  <c r="C8" i="78"/>
  <c r="C8" i="76"/>
  <c r="C8" i="74"/>
  <c r="C8" i="71"/>
  <c r="C8" i="69"/>
  <c r="C8" i="67"/>
  <c r="C8" i="65"/>
  <c r="C8" i="63"/>
  <c r="C8" i="61"/>
  <c r="C8" i="59"/>
  <c r="C8" i="56"/>
  <c r="C8" i="54"/>
  <c r="C8" i="52"/>
  <c r="C8" i="50"/>
  <c r="C8" i="40"/>
  <c r="C8" i="38"/>
  <c r="C8" i="36"/>
  <c r="C8" i="1"/>
  <c r="C8" i="101"/>
  <c r="C8" i="97"/>
  <c r="C8" i="93"/>
  <c r="C8" i="89"/>
  <c r="C8" i="85"/>
  <c r="C8" i="81"/>
  <c r="C8" i="77"/>
  <c r="C8" i="72"/>
  <c r="C8" i="68"/>
  <c r="C8" i="64"/>
  <c r="C8" i="60"/>
  <c r="C8" i="55"/>
  <c r="C8" i="51"/>
  <c r="C8" i="39"/>
  <c r="C8" i="35"/>
  <c r="C8" i="99"/>
  <c r="C8" i="95"/>
  <c r="C8" i="91"/>
  <c r="C8" i="87"/>
  <c r="C8" i="83"/>
  <c r="C8" i="79"/>
  <c r="C8" i="75"/>
  <c r="C8" i="70"/>
  <c r="C8" i="66"/>
  <c r="C8" i="62"/>
  <c r="C8" i="58"/>
  <c r="C8" i="53"/>
  <c r="C8" i="49"/>
  <c r="C8" i="37"/>
  <c r="C8" i="34"/>
  <c r="L56" i="409"/>
  <c r="L40" i="409"/>
  <c r="K56" i="409" l="1"/>
  <c r="J56" i="409"/>
  <c r="C56" i="409"/>
  <c r="B56" i="409"/>
  <c r="P55" i="409"/>
  <c r="O55" i="409"/>
  <c r="N55" i="409"/>
  <c r="M55" i="409"/>
  <c r="L55" i="409"/>
  <c r="K55" i="409"/>
  <c r="J55" i="409"/>
  <c r="H55" i="409"/>
  <c r="G55" i="409"/>
  <c r="F55" i="409"/>
  <c r="E55" i="409"/>
  <c r="D55" i="409"/>
  <c r="C55" i="409"/>
  <c r="B55" i="409"/>
  <c r="P54" i="409"/>
  <c r="O54" i="409"/>
  <c r="N54" i="409"/>
  <c r="M54" i="409"/>
  <c r="L54" i="409"/>
  <c r="K54" i="409"/>
  <c r="J54" i="409"/>
  <c r="H54" i="409"/>
  <c r="G54" i="409"/>
  <c r="F54" i="409"/>
  <c r="E54" i="409"/>
  <c r="D54" i="409"/>
  <c r="C54" i="409"/>
  <c r="B54" i="409"/>
  <c r="P53" i="409"/>
  <c r="O53" i="409"/>
  <c r="N53" i="409"/>
  <c r="M53" i="409"/>
  <c r="L53" i="409"/>
  <c r="K53" i="409"/>
  <c r="J53" i="409"/>
  <c r="H53" i="409"/>
  <c r="G53" i="409"/>
  <c r="F53" i="409"/>
  <c r="E53" i="409"/>
  <c r="D53" i="409"/>
  <c r="C53" i="409"/>
  <c r="B53" i="409"/>
  <c r="P52" i="409"/>
  <c r="P51" i="409" s="1"/>
  <c r="O52" i="409"/>
  <c r="O51" i="409" s="1"/>
  <c r="N52" i="409"/>
  <c r="N51" i="409" s="1"/>
  <c r="M52" i="409"/>
  <c r="M51" i="409" s="1"/>
  <c r="L52" i="409"/>
  <c r="L51" i="409" s="1"/>
  <c r="K52" i="409"/>
  <c r="K51" i="409" s="1"/>
  <c r="J52" i="409"/>
  <c r="J51" i="409" s="1"/>
  <c r="H52" i="409"/>
  <c r="H51" i="409" s="1"/>
  <c r="G52" i="409"/>
  <c r="G51" i="409" s="1"/>
  <c r="F52" i="409"/>
  <c r="F51" i="409" s="1"/>
  <c r="E52" i="409"/>
  <c r="E51" i="409" s="1"/>
  <c r="D52" i="409"/>
  <c r="D51" i="409" s="1"/>
  <c r="C52" i="409"/>
  <c r="C51" i="409" s="1"/>
  <c r="B52" i="409"/>
  <c r="B51" i="409" s="1"/>
  <c r="J50" i="409"/>
  <c r="B50" i="409"/>
  <c r="K48" i="409"/>
  <c r="J48" i="409"/>
  <c r="C48" i="409"/>
  <c r="B48" i="409"/>
  <c r="P47" i="409"/>
  <c r="O47" i="409"/>
  <c r="N47" i="409"/>
  <c r="M47" i="409"/>
  <c r="L47" i="409"/>
  <c r="K47" i="409"/>
  <c r="J47" i="409"/>
  <c r="H47" i="409"/>
  <c r="G47" i="409"/>
  <c r="F47" i="409"/>
  <c r="E47" i="409"/>
  <c r="D47" i="409"/>
  <c r="C47" i="409"/>
  <c r="B47" i="409"/>
  <c r="P46" i="409"/>
  <c r="O46" i="409"/>
  <c r="N46" i="409"/>
  <c r="M46" i="409"/>
  <c r="L46" i="409"/>
  <c r="K46" i="409"/>
  <c r="J46" i="409"/>
  <c r="H46" i="409"/>
  <c r="G46" i="409"/>
  <c r="F46" i="409"/>
  <c r="E46" i="409"/>
  <c r="D46" i="409"/>
  <c r="C46" i="409"/>
  <c r="B46" i="409"/>
  <c r="P45" i="409"/>
  <c r="O45" i="409"/>
  <c r="N45" i="409"/>
  <c r="M45" i="409"/>
  <c r="L45" i="409"/>
  <c r="K45" i="409"/>
  <c r="J45" i="409"/>
  <c r="H45" i="409"/>
  <c r="G45" i="409"/>
  <c r="F45" i="409"/>
  <c r="E45" i="409"/>
  <c r="D45" i="409"/>
  <c r="C45" i="409"/>
  <c r="B45" i="409"/>
  <c r="P44" i="409"/>
  <c r="P43" i="409" s="1"/>
  <c r="O44" i="409"/>
  <c r="O43" i="409" s="1"/>
  <c r="N44" i="409"/>
  <c r="N43" i="409" s="1"/>
  <c r="M44" i="409"/>
  <c r="M43" i="409" s="1"/>
  <c r="L44" i="409"/>
  <c r="L43" i="409" s="1"/>
  <c r="K44" i="409"/>
  <c r="K43" i="409" s="1"/>
  <c r="J44" i="409"/>
  <c r="J43" i="409" s="1"/>
  <c r="H44" i="409"/>
  <c r="H43" i="409" s="1"/>
  <c r="G44" i="409"/>
  <c r="G43" i="409" s="1"/>
  <c r="F44" i="409"/>
  <c r="F43" i="409" s="1"/>
  <c r="E44" i="409"/>
  <c r="E43" i="409" s="1"/>
  <c r="D44" i="409"/>
  <c r="D43" i="409" s="1"/>
  <c r="C44" i="409"/>
  <c r="C43" i="409" s="1"/>
  <c r="B44" i="409"/>
  <c r="B43" i="409" s="1"/>
  <c r="J42" i="409"/>
  <c r="B42" i="409"/>
  <c r="K40" i="409"/>
  <c r="J40" i="409"/>
  <c r="D40" i="409"/>
  <c r="C40" i="409"/>
  <c r="B40" i="409"/>
  <c r="P39" i="409"/>
  <c r="O39" i="409"/>
  <c r="N39" i="409"/>
  <c r="M39" i="409"/>
  <c r="L39" i="409"/>
  <c r="K39" i="409"/>
  <c r="J39" i="409"/>
  <c r="H39" i="409"/>
  <c r="G39" i="409"/>
  <c r="F39" i="409"/>
  <c r="E39" i="409"/>
  <c r="D39" i="409"/>
  <c r="C39" i="409"/>
  <c r="B39" i="409"/>
  <c r="P38" i="409"/>
  <c r="O38" i="409"/>
  <c r="N38" i="409"/>
  <c r="M38" i="409"/>
  <c r="L38" i="409"/>
  <c r="K38" i="409"/>
  <c r="J38" i="409"/>
  <c r="H38" i="409"/>
  <c r="G38" i="409"/>
  <c r="F38" i="409"/>
  <c r="E38" i="409"/>
  <c r="D38" i="409"/>
  <c r="C38" i="409"/>
  <c r="B38" i="409"/>
  <c r="P37" i="409"/>
  <c r="O37" i="409"/>
  <c r="N37" i="409"/>
  <c r="M37" i="409"/>
  <c r="L37" i="409"/>
  <c r="K37" i="409"/>
  <c r="J37" i="409"/>
  <c r="H37" i="409"/>
  <c r="G37" i="409"/>
  <c r="F37" i="409"/>
  <c r="E37" i="409"/>
  <c r="D37" i="409"/>
  <c r="C37" i="409"/>
  <c r="B37" i="409"/>
  <c r="P36" i="409"/>
  <c r="P35" i="409" s="1"/>
  <c r="O36" i="409"/>
  <c r="O35" i="409" s="1"/>
  <c r="N36" i="409"/>
  <c r="N35" i="409" s="1"/>
  <c r="M36" i="409"/>
  <c r="M35" i="409" s="1"/>
  <c r="L36" i="409"/>
  <c r="L35" i="409" s="1"/>
  <c r="K36" i="409"/>
  <c r="K35" i="409" s="1"/>
  <c r="J36" i="409"/>
  <c r="J35" i="409" s="1"/>
  <c r="H36" i="409"/>
  <c r="H35" i="409" s="1"/>
  <c r="G36" i="409"/>
  <c r="G35" i="409" s="1"/>
  <c r="F36" i="409"/>
  <c r="F35" i="409" s="1"/>
  <c r="E36" i="409"/>
  <c r="E35" i="409" s="1"/>
  <c r="D36" i="409"/>
  <c r="D35" i="409" s="1"/>
  <c r="C36" i="409"/>
  <c r="C35" i="409" s="1"/>
  <c r="B36" i="409"/>
  <c r="B35" i="409" s="1"/>
  <c r="J34" i="409"/>
  <c r="B34" i="409"/>
  <c r="K32" i="409"/>
  <c r="J32" i="409"/>
  <c r="D32" i="409"/>
  <c r="C32" i="409"/>
  <c r="B32" i="409"/>
  <c r="P31" i="409"/>
  <c r="O31" i="409"/>
  <c r="N31" i="409"/>
  <c r="M31" i="409"/>
  <c r="L31" i="409"/>
  <c r="K31" i="409"/>
  <c r="J31" i="409"/>
  <c r="H31" i="409"/>
  <c r="G31" i="409"/>
  <c r="F31" i="409"/>
  <c r="E31" i="409"/>
  <c r="D31" i="409"/>
  <c r="C31" i="409"/>
  <c r="B31" i="409"/>
  <c r="P30" i="409"/>
  <c r="O30" i="409"/>
  <c r="N30" i="409"/>
  <c r="M30" i="409"/>
  <c r="L30" i="409"/>
  <c r="K30" i="409"/>
  <c r="J30" i="409"/>
  <c r="H30" i="409"/>
  <c r="G30" i="409"/>
  <c r="F30" i="409"/>
  <c r="E30" i="409"/>
  <c r="D30" i="409"/>
  <c r="C30" i="409"/>
  <c r="B30" i="409"/>
  <c r="P29" i="409"/>
  <c r="O29" i="409"/>
  <c r="N29" i="409"/>
  <c r="M29" i="409"/>
  <c r="L29" i="409"/>
  <c r="K29" i="409"/>
  <c r="J29" i="409"/>
  <c r="H29" i="409"/>
  <c r="G29" i="409"/>
  <c r="F29" i="409"/>
  <c r="E29" i="409"/>
  <c r="D29" i="409"/>
  <c r="C29" i="409"/>
  <c r="B29" i="409"/>
  <c r="P28" i="409"/>
  <c r="P27" i="409" s="1"/>
  <c r="O28" i="409"/>
  <c r="O27" i="409" s="1"/>
  <c r="N28" i="409"/>
  <c r="N27" i="409" s="1"/>
  <c r="M28" i="409"/>
  <c r="M27" i="409" s="1"/>
  <c r="L28" i="409"/>
  <c r="L27" i="409" s="1"/>
  <c r="K28" i="409"/>
  <c r="K27" i="409" s="1"/>
  <c r="J28" i="409"/>
  <c r="J27" i="409" s="1"/>
  <c r="H28" i="409"/>
  <c r="H27" i="409" s="1"/>
  <c r="G28" i="409"/>
  <c r="G27" i="409" s="1"/>
  <c r="F28" i="409"/>
  <c r="F27" i="409" s="1"/>
  <c r="E28" i="409"/>
  <c r="E27" i="409" s="1"/>
  <c r="D28" i="409"/>
  <c r="D27" i="409" s="1"/>
  <c r="C28" i="409"/>
  <c r="C27" i="409" s="1"/>
  <c r="J26" i="409"/>
  <c r="B26" i="409"/>
  <c r="K24" i="409"/>
  <c r="J24" i="409"/>
  <c r="D24" i="409"/>
  <c r="C24" i="409"/>
  <c r="B24" i="409"/>
  <c r="P23" i="409"/>
  <c r="O23" i="409"/>
  <c r="N23" i="409"/>
  <c r="M23" i="409"/>
  <c r="L23" i="409"/>
  <c r="K23" i="409"/>
  <c r="J23" i="409"/>
  <c r="H23" i="409"/>
  <c r="G23" i="409"/>
  <c r="F23" i="409"/>
  <c r="E23" i="409"/>
  <c r="D23" i="409"/>
  <c r="C23" i="409"/>
  <c r="B23" i="409"/>
  <c r="P22" i="409"/>
  <c r="O22" i="409"/>
  <c r="N22" i="409"/>
  <c r="M22" i="409"/>
  <c r="L22" i="409"/>
  <c r="K22" i="409"/>
  <c r="J22" i="409"/>
  <c r="H22" i="409"/>
  <c r="G22" i="409"/>
  <c r="F22" i="409"/>
  <c r="E22" i="409"/>
  <c r="D22" i="409"/>
  <c r="C22" i="409"/>
  <c r="B22" i="409"/>
  <c r="P21" i="409"/>
  <c r="O21" i="409"/>
  <c r="N21" i="409"/>
  <c r="M21" i="409"/>
  <c r="L21" i="409"/>
  <c r="K21" i="409"/>
  <c r="J21" i="409"/>
  <c r="H21" i="409"/>
  <c r="G21" i="409"/>
  <c r="F21" i="409"/>
  <c r="E21" i="409"/>
  <c r="D21" i="409"/>
  <c r="C21" i="409"/>
  <c r="B21" i="409"/>
  <c r="P20" i="409"/>
  <c r="P19" i="409" s="1"/>
  <c r="O20" i="409"/>
  <c r="O19" i="409" s="1"/>
  <c r="N20" i="409"/>
  <c r="N19" i="409" s="1"/>
  <c r="M20" i="409"/>
  <c r="M19" i="409" s="1"/>
  <c r="L20" i="409"/>
  <c r="L19" i="409" s="1"/>
  <c r="K20" i="409"/>
  <c r="K19" i="409" s="1"/>
  <c r="J20" i="409"/>
  <c r="J19" i="409" s="1"/>
  <c r="H20" i="409"/>
  <c r="H19" i="409" s="1"/>
  <c r="G20" i="409"/>
  <c r="G19" i="409" s="1"/>
  <c r="F20" i="409"/>
  <c r="F19" i="409" s="1"/>
  <c r="E20" i="409"/>
  <c r="E19" i="409" s="1"/>
  <c r="D20" i="409"/>
  <c r="D19" i="409" s="1"/>
  <c r="C20" i="409"/>
  <c r="C19" i="409" s="1"/>
  <c r="B20" i="409"/>
  <c r="B19" i="409" s="1"/>
  <c r="J18" i="409"/>
  <c r="B18" i="409"/>
  <c r="D16" i="409"/>
  <c r="C16" i="409"/>
  <c r="B16" i="409"/>
  <c r="P15" i="409"/>
  <c r="O15" i="409"/>
  <c r="N15" i="409"/>
  <c r="M15" i="409"/>
  <c r="L15" i="409"/>
  <c r="K15" i="409"/>
  <c r="J15" i="409"/>
  <c r="H15" i="409"/>
  <c r="G15" i="409"/>
  <c r="F15" i="409"/>
  <c r="E15" i="409"/>
  <c r="D15" i="409"/>
  <c r="C15" i="409"/>
  <c r="B15" i="409"/>
  <c r="P14" i="409"/>
  <c r="O14" i="409"/>
  <c r="N14" i="409"/>
  <c r="M14" i="409"/>
  <c r="L14" i="409"/>
  <c r="K14" i="409"/>
  <c r="J14" i="409"/>
  <c r="H14" i="409"/>
  <c r="G14" i="409"/>
  <c r="F14" i="409"/>
  <c r="E14" i="409"/>
  <c r="D14" i="409"/>
  <c r="C14" i="409"/>
  <c r="B14" i="409"/>
  <c r="P13" i="409"/>
  <c r="O13" i="409"/>
  <c r="N13" i="409"/>
  <c r="M13" i="409"/>
  <c r="L13" i="409"/>
  <c r="K13" i="409"/>
  <c r="J13" i="409"/>
  <c r="H13" i="409"/>
  <c r="G13" i="409"/>
  <c r="F13" i="409"/>
  <c r="E13" i="409"/>
  <c r="D13" i="409"/>
  <c r="C13" i="409"/>
  <c r="P12" i="409"/>
  <c r="P11" i="409" s="1"/>
  <c r="O12" i="409"/>
  <c r="O11" i="409" s="1"/>
  <c r="N12" i="409"/>
  <c r="N11" i="409" s="1"/>
  <c r="M12" i="409"/>
  <c r="M11" i="409" s="1"/>
  <c r="L12" i="409"/>
  <c r="L11" i="409" s="1"/>
  <c r="K12" i="409"/>
  <c r="K11" i="409" s="1"/>
  <c r="H12" i="409"/>
  <c r="H11" i="409" s="1"/>
  <c r="G12" i="409"/>
  <c r="G11" i="409" s="1"/>
  <c r="F12" i="409"/>
  <c r="F11" i="409" s="1"/>
  <c r="E12" i="409"/>
  <c r="E11" i="409" s="1"/>
  <c r="D12" i="409"/>
  <c r="D11" i="409" s="1"/>
  <c r="C12" i="409"/>
  <c r="C11" i="409" s="1"/>
  <c r="B11" i="409"/>
  <c r="J10" i="409"/>
  <c r="B10" i="409"/>
</calcChain>
</file>

<file path=xl/sharedStrings.xml><?xml version="1.0" encoding="utf-8"?>
<sst xmlns="http://schemas.openxmlformats.org/spreadsheetml/2006/main" count="11721" uniqueCount="37">
  <si>
    <t>Povratak na kalendar</t>
  </si>
  <si>
    <t>Specijalna bolnica za rehabilitaciju "Rusanda"</t>
  </si>
  <si>
    <t>dipl.ecc Igor Dostanić</t>
  </si>
  <si>
    <t xml:space="preserve">ФИНАНСИЈСКИ ИЗВЕШТАЈ-ДНЕВНЕ ИСПЛАТЕ НА ДАН </t>
  </si>
  <si>
    <t>ПОДРАЧУН 840-178661-70</t>
  </si>
  <si>
    <t>Приходи од партиципације</t>
  </si>
  <si>
    <t>Остали приливи</t>
  </si>
  <si>
    <t>Укупно</t>
  </si>
  <si>
    <t>Технички материјал</t>
  </si>
  <si>
    <t>v</t>
  </si>
  <si>
    <t>Енергенти</t>
  </si>
  <si>
    <t>Приход од РФЗО по уговору</t>
  </si>
  <si>
    <t>Стање претходног дана</t>
  </si>
  <si>
    <t xml:space="preserve">ПРИПРЕМЉЕНА И ИЗВРШЕНА ПЛАЋАЊА </t>
  </si>
  <si>
    <t>Зараде запослених</t>
  </si>
  <si>
    <t>Превоз запослених</t>
  </si>
  <si>
    <t>Отпремнине</t>
  </si>
  <si>
    <t>Јубиларне</t>
  </si>
  <si>
    <t>Солидарна помоћ запосленима</t>
  </si>
  <si>
    <t>Намирнице</t>
  </si>
  <si>
    <t>Потрошни материјал</t>
  </si>
  <si>
    <t>Ситан инвентар</t>
  </si>
  <si>
    <t>Канцеларијски материјал</t>
  </si>
  <si>
    <t>Лекови</t>
  </si>
  <si>
    <t>Инфузиони раствори</t>
  </si>
  <si>
    <t>Санитетски материјал</t>
  </si>
  <si>
    <t>Лабораторијски материјал</t>
  </si>
  <si>
    <t>Реагенси за биохемијски апарат</t>
  </si>
  <si>
    <t>Реагенси за хематолошки апарат</t>
  </si>
  <si>
    <t>Траке за одређивање гликемије</t>
  </si>
  <si>
    <t>Текуће поправке и одржавање</t>
  </si>
  <si>
    <t>Услуге остале</t>
  </si>
  <si>
    <t>Салдо</t>
  </si>
  <si>
    <t>Финансијски извештај дневне исплате на дан</t>
  </si>
  <si>
    <t>Трошкови платног промета</t>
  </si>
  <si>
    <t>04.08.2025.</t>
  </si>
  <si>
    <t>07.08.2025.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</si>
</sst>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;@"/>
    <numFmt numFmtId="165" formatCode="mmmm"/>
    <numFmt numFmtId="166" formatCode="[$-241A]dddd\,\ d\.\ mmmm\ yyyy;@"/>
    <numFmt numFmtId="167" formatCode="d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Verdana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1" applyNumberFormat="1" applyFont="1" applyBorder="1" applyAlignment="1" applyProtection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/>
    </xf>
    <xf numFmtId="167" fontId="5" fillId="0" borderId="12" xfId="1" applyNumberFormat="1" applyFont="1" applyBorder="1" applyAlignment="1" applyProtection="1">
      <alignment horizontal="center" vertical="center"/>
    </xf>
    <xf numFmtId="166" fontId="5" fillId="2" borderId="13" xfId="0" applyNumberFormat="1" applyFont="1" applyFill="1" applyBorder="1" applyAlignment="1">
      <alignment horizontal="center" vertical="center"/>
    </xf>
    <xf numFmtId="166" fontId="5" fillId="2" borderId="14" xfId="0" applyNumberFormat="1" applyFont="1" applyFill="1" applyBorder="1" applyAlignment="1">
      <alignment horizontal="center" vertical="center"/>
    </xf>
    <xf numFmtId="166" fontId="5" fillId="2" borderId="15" xfId="0" applyNumberFormat="1" applyFont="1" applyFill="1" applyBorder="1" applyAlignment="1">
      <alignment horizontal="center" vertical="center"/>
    </xf>
    <xf numFmtId="166" fontId="5" fillId="2" borderId="16" xfId="0" applyNumberFormat="1" applyFont="1" applyFill="1" applyBorder="1" applyAlignment="1">
      <alignment horizontal="center" vertical="center"/>
    </xf>
    <xf numFmtId="167" fontId="5" fillId="0" borderId="17" xfId="1" applyNumberFormat="1" applyFont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/>
    </xf>
    <xf numFmtId="167" fontId="5" fillId="0" borderId="20" xfId="1" applyNumberFormat="1" applyFont="1" applyBorder="1" applyAlignment="1" applyProtection="1">
      <alignment horizontal="center" vertical="center"/>
    </xf>
    <xf numFmtId="167" fontId="5" fillId="0" borderId="19" xfId="1" applyNumberFormat="1" applyFont="1" applyBorder="1" applyAlignment="1" applyProtection="1">
      <alignment horizontal="center" vertical="center"/>
    </xf>
    <xf numFmtId="0" fontId="5" fillId="0" borderId="22" xfId="0" applyFont="1" applyBorder="1" applyAlignment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167" fontId="5" fillId="0" borderId="12" xfId="1" applyNumberFormat="1" applyFont="1" applyFill="1" applyBorder="1" applyAlignment="1" applyProtection="1">
      <alignment horizontal="center" vertical="center"/>
    </xf>
    <xf numFmtId="167" fontId="5" fillId="0" borderId="18" xfId="0" applyNumberFormat="1" applyFont="1" applyBorder="1" applyAlignment="1">
      <alignment horizontal="center" vertical="center"/>
    </xf>
    <xf numFmtId="167" fontId="5" fillId="0" borderId="20" xfId="1" applyNumberFormat="1" applyFont="1" applyFill="1" applyBorder="1" applyAlignment="1" applyProtection="1">
      <alignment horizontal="center" vertical="center"/>
    </xf>
    <xf numFmtId="167" fontId="5" fillId="0" borderId="19" xfId="1" applyNumberFormat="1" applyFont="1" applyFill="1" applyBorder="1" applyAlignment="1" applyProtection="1">
      <alignment horizontal="center" vertical="center"/>
    </xf>
    <xf numFmtId="167" fontId="5" fillId="0" borderId="17" xfId="1" applyNumberFormat="1" applyFont="1" applyFill="1" applyBorder="1" applyAlignment="1" applyProtection="1">
      <alignment horizontal="center" vertical="center"/>
    </xf>
    <xf numFmtId="167" fontId="5" fillId="0" borderId="18" xfId="1" applyNumberFormat="1" applyFont="1" applyFill="1" applyBorder="1" applyAlignment="1" applyProtection="1">
      <alignment horizontal="center" vertical="center"/>
    </xf>
    <xf numFmtId="167" fontId="5" fillId="0" borderId="21" xfId="1" applyNumberFormat="1" applyFont="1" applyFill="1" applyBorder="1" applyAlignment="1" applyProtection="1">
      <alignment horizontal="center" vertical="center"/>
    </xf>
    <xf numFmtId="167" fontId="5" fillId="0" borderId="22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4" fontId="9" fillId="0" borderId="0" xfId="0" applyNumberFormat="1" applyFont="1" applyFill="1" applyBorder="1"/>
    <xf numFmtId="4" fontId="9" fillId="0" borderId="0" xfId="0" applyNumberFormat="1" applyFont="1" applyFill="1"/>
    <xf numFmtId="0" fontId="5" fillId="0" borderId="0" xfId="0" applyFont="1" applyBorder="1" applyAlignment="1">
      <alignment horizontal="center" vertical="center"/>
    </xf>
    <xf numFmtId="167" fontId="5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3" fillId="12" borderId="3" xfId="0" applyNumberFormat="1" applyFont="1" applyFill="1" applyBorder="1" applyAlignment="1">
      <alignment horizontal="right" vertical="center" wrapText="1"/>
    </xf>
    <xf numFmtId="0" fontId="12" fillId="0" borderId="26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3" fillId="12" borderId="26" xfId="0" applyFont="1" applyFill="1" applyBorder="1" applyAlignment="1">
      <alignment horizontal="right" vertical="center" wrapText="1"/>
    </xf>
    <xf numFmtId="4" fontId="3" fillId="12" borderId="5" xfId="0" applyNumberFormat="1" applyFont="1" applyFill="1" applyBorder="1" applyAlignment="1">
      <alignment horizontal="right" vertical="center" wrapText="1"/>
    </xf>
    <xf numFmtId="0" fontId="10" fillId="12" borderId="25" xfId="0" applyFont="1" applyFill="1" applyBorder="1" applyAlignment="1">
      <alignment vertical="center" wrapText="1"/>
    </xf>
    <xf numFmtId="164" fontId="3" fillId="0" borderId="25" xfId="0" applyNumberFormat="1" applyFont="1" applyBorder="1" applyAlignment="1">
      <alignment horizontal="center" vertical="center"/>
    </xf>
    <xf numFmtId="14" fontId="14" fillId="2" borderId="0" xfId="1" applyNumberFormat="1" applyFont="1" applyFill="1" applyBorder="1" applyAlignment="1" applyProtection="1">
      <alignment horizontal="center" wrapText="1"/>
    </xf>
    <xf numFmtId="0" fontId="3" fillId="0" borderId="25" xfId="0" applyFont="1" applyBorder="1" applyAlignment="1">
      <alignment horizontal="left" vertical="center" indent="15"/>
    </xf>
    <xf numFmtId="0" fontId="13" fillId="0" borderId="25" xfId="0" applyFont="1" applyBorder="1" applyAlignment="1">
      <alignment horizontal="left" vertical="center" indent="15"/>
    </xf>
    <xf numFmtId="4" fontId="3" fillId="0" borderId="27" xfId="0" applyNumberFormat="1" applyFont="1" applyFill="1" applyBorder="1" applyAlignment="1">
      <alignment horizontal="right" vertical="center" wrapText="1"/>
    </xf>
    <xf numFmtId="4" fontId="3" fillId="0" borderId="28" xfId="0" applyNumberFormat="1" applyFont="1" applyFill="1" applyBorder="1" applyAlignment="1">
      <alignment horizontal="right" vertical="center" wrapText="1"/>
    </xf>
    <xf numFmtId="0" fontId="12" fillId="0" borderId="29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2" fillId="0" borderId="30" xfId="0" applyFont="1" applyBorder="1"/>
    <xf numFmtId="0" fontId="12" fillId="0" borderId="30" xfId="0" applyFont="1" applyBorder="1" applyAlignment="1">
      <alignment vertical="center" wrapText="1"/>
    </xf>
    <xf numFmtId="0" fontId="12" fillId="0" borderId="31" xfId="0" applyFont="1" applyBorder="1"/>
    <xf numFmtId="0" fontId="12" fillId="0" borderId="29" xfId="0" applyFont="1" applyBorder="1"/>
    <xf numFmtId="4" fontId="3" fillId="9" borderId="25" xfId="0" applyNumberFormat="1" applyFont="1" applyFill="1" applyBorder="1"/>
    <xf numFmtId="4" fontId="13" fillId="9" borderId="25" xfId="0" applyNumberFormat="1" applyFont="1" applyFill="1" applyBorder="1"/>
    <xf numFmtId="4" fontId="10" fillId="2" borderId="3" xfId="0" applyNumberFormat="1" applyFont="1" applyFill="1" applyBorder="1"/>
    <xf numFmtId="0" fontId="10" fillId="2" borderId="25" xfId="0" applyFont="1" applyFill="1" applyBorder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4" fontId="1" fillId="0" borderId="28" xfId="0" applyNumberFormat="1" applyFont="1" applyBorder="1"/>
    <xf numFmtId="4" fontId="1" fillId="0" borderId="27" xfId="0" applyNumberFormat="1" applyFont="1" applyBorder="1"/>
    <xf numFmtId="4" fontId="12" fillId="0" borderId="28" xfId="0" applyNumberFormat="1" applyFont="1" applyBorder="1" applyAlignment="1">
      <alignment horizontal="right" vertical="center" wrapText="1"/>
    </xf>
    <xf numFmtId="4" fontId="1" fillId="0" borderId="32" xfId="0" applyNumberFormat="1" applyFont="1" applyBorder="1"/>
    <xf numFmtId="165" fontId="4" fillId="8" borderId="6" xfId="0" applyNumberFormat="1" applyFont="1" applyFill="1" applyBorder="1" applyAlignment="1">
      <alignment horizontal="center" vertical="center"/>
    </xf>
    <xf numFmtId="165" fontId="4" fillId="8" borderId="7" xfId="0" applyNumberFormat="1" applyFont="1" applyFill="1" applyBorder="1" applyAlignment="1">
      <alignment horizontal="center" vertical="center"/>
    </xf>
    <xf numFmtId="165" fontId="4" fillId="8" borderId="8" xfId="0" applyNumberFormat="1" applyFont="1" applyFill="1" applyBorder="1" applyAlignment="1">
      <alignment horizontal="center" vertical="center"/>
    </xf>
    <xf numFmtId="165" fontId="4" fillId="9" borderId="6" xfId="0" applyNumberFormat="1" applyFont="1" applyFill="1" applyBorder="1" applyAlignment="1">
      <alignment horizontal="center" vertical="center"/>
    </xf>
    <xf numFmtId="165" fontId="4" fillId="9" borderId="7" xfId="0" applyNumberFormat="1" applyFont="1" applyFill="1" applyBorder="1" applyAlignment="1">
      <alignment horizontal="center" vertical="center"/>
    </xf>
    <xf numFmtId="165" fontId="4" fillId="9" borderId="8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165" fontId="4" fillId="5" borderId="6" xfId="0" applyNumberFormat="1" applyFont="1" applyFill="1" applyBorder="1" applyAlignment="1">
      <alignment horizontal="center" vertical="center"/>
    </xf>
    <xf numFmtId="165" fontId="4" fillId="5" borderId="7" xfId="0" applyNumberFormat="1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165" fontId="4" fillId="6" borderId="6" xfId="0" applyNumberFormat="1" applyFont="1" applyFill="1" applyBorder="1" applyAlignment="1">
      <alignment horizontal="center" vertical="center"/>
    </xf>
    <xf numFmtId="165" fontId="4" fillId="6" borderId="7" xfId="0" applyNumberFormat="1" applyFont="1" applyFill="1" applyBorder="1" applyAlignment="1">
      <alignment horizontal="center" vertical="center"/>
    </xf>
    <xf numFmtId="165" fontId="4" fillId="6" borderId="8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/>
    </xf>
    <xf numFmtId="165" fontId="4" fillId="6" borderId="3" xfId="0" applyNumberFormat="1" applyFont="1" applyFill="1" applyBorder="1" applyAlignment="1">
      <alignment horizontal="center" vertical="center"/>
    </xf>
    <xf numFmtId="165" fontId="4" fillId="7" borderId="6" xfId="0" applyNumberFormat="1" applyFont="1" applyFill="1" applyBorder="1" applyAlignment="1">
      <alignment horizontal="center" vertical="center"/>
    </xf>
    <xf numFmtId="165" fontId="4" fillId="7" borderId="7" xfId="0" applyNumberFormat="1" applyFont="1" applyFill="1" applyBorder="1" applyAlignment="1">
      <alignment horizontal="center" vertical="center"/>
    </xf>
    <xf numFmtId="165" fontId="4" fillId="7" borderId="8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  <xf numFmtId="165" fontId="4" fillId="4" borderId="8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51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4" tint="0.39994506668294322"/>
        </patternFill>
      </fill>
    </dxf>
    <dxf>
      <font>
        <b/>
        <i val="0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99" Type="http://schemas.openxmlformats.org/officeDocument/2006/relationships/worksheet" Target="worksheets/sheet299.xml"/><Relationship Id="rId21" Type="http://schemas.openxmlformats.org/officeDocument/2006/relationships/worksheet" Target="worksheets/sheet21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324" Type="http://schemas.openxmlformats.org/officeDocument/2006/relationships/worksheet" Target="worksheets/sheet324.xml"/><Relationship Id="rId366" Type="http://schemas.openxmlformats.org/officeDocument/2006/relationships/worksheet" Target="worksheets/sheet366.xml"/><Relationship Id="rId170" Type="http://schemas.openxmlformats.org/officeDocument/2006/relationships/worksheet" Target="worksheets/sheet170.xml"/><Relationship Id="rId226" Type="http://schemas.openxmlformats.org/officeDocument/2006/relationships/worksheet" Target="worksheets/sheet226.xml"/><Relationship Id="rId268" Type="http://schemas.openxmlformats.org/officeDocument/2006/relationships/worksheet" Target="worksheets/sheet268.xml"/><Relationship Id="rId32" Type="http://schemas.openxmlformats.org/officeDocument/2006/relationships/worksheet" Target="worksheets/sheet32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335" Type="http://schemas.openxmlformats.org/officeDocument/2006/relationships/worksheet" Target="worksheets/sheet335.xml"/><Relationship Id="rId5" Type="http://schemas.openxmlformats.org/officeDocument/2006/relationships/worksheet" Target="worksheets/sheet5.xml"/><Relationship Id="rId181" Type="http://schemas.openxmlformats.org/officeDocument/2006/relationships/worksheet" Target="worksheets/sheet181.xml"/><Relationship Id="rId237" Type="http://schemas.openxmlformats.org/officeDocument/2006/relationships/worksheet" Target="worksheets/sheet237.xml"/><Relationship Id="rId279" Type="http://schemas.openxmlformats.org/officeDocument/2006/relationships/worksheet" Target="worksheets/sheet279.xml"/><Relationship Id="rId43" Type="http://schemas.openxmlformats.org/officeDocument/2006/relationships/worksheet" Target="worksheets/sheet43.xml"/><Relationship Id="rId139" Type="http://schemas.openxmlformats.org/officeDocument/2006/relationships/worksheet" Target="worksheets/sheet139.xml"/><Relationship Id="rId290" Type="http://schemas.openxmlformats.org/officeDocument/2006/relationships/worksheet" Target="worksheets/sheet290.xml"/><Relationship Id="rId304" Type="http://schemas.openxmlformats.org/officeDocument/2006/relationships/worksheet" Target="worksheets/sheet304.xml"/><Relationship Id="rId346" Type="http://schemas.openxmlformats.org/officeDocument/2006/relationships/worksheet" Target="worksheets/sheet346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108" Type="http://schemas.openxmlformats.org/officeDocument/2006/relationships/worksheet" Target="worksheets/sheet108.xml"/><Relationship Id="rId315" Type="http://schemas.openxmlformats.org/officeDocument/2006/relationships/worksheet" Target="worksheets/sheet315.xml"/><Relationship Id="rId357" Type="http://schemas.openxmlformats.org/officeDocument/2006/relationships/worksheet" Target="worksheets/sheet357.xml"/><Relationship Id="rId54" Type="http://schemas.openxmlformats.org/officeDocument/2006/relationships/worksheet" Target="worksheets/sheet54.xml"/><Relationship Id="rId96" Type="http://schemas.openxmlformats.org/officeDocument/2006/relationships/worksheet" Target="worksheets/sheet96.xml"/><Relationship Id="rId161" Type="http://schemas.openxmlformats.org/officeDocument/2006/relationships/worksheet" Target="worksheets/sheet161.xml"/><Relationship Id="rId217" Type="http://schemas.openxmlformats.org/officeDocument/2006/relationships/worksheet" Target="worksheets/sheet217.xml"/><Relationship Id="rId259" Type="http://schemas.openxmlformats.org/officeDocument/2006/relationships/worksheet" Target="worksheets/sheet259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270" Type="http://schemas.openxmlformats.org/officeDocument/2006/relationships/worksheet" Target="worksheets/sheet270.xml"/><Relationship Id="rId326" Type="http://schemas.openxmlformats.org/officeDocument/2006/relationships/worksheet" Target="worksheets/sheet326.xml"/><Relationship Id="rId65" Type="http://schemas.openxmlformats.org/officeDocument/2006/relationships/worksheet" Target="worksheets/sheet65.xml"/><Relationship Id="rId130" Type="http://schemas.openxmlformats.org/officeDocument/2006/relationships/worksheet" Target="worksheets/sheet130.xml"/><Relationship Id="rId368" Type="http://schemas.openxmlformats.org/officeDocument/2006/relationships/theme" Target="theme/theme1.xml"/><Relationship Id="rId172" Type="http://schemas.openxmlformats.org/officeDocument/2006/relationships/worksheet" Target="worksheets/sheet172.xml"/><Relationship Id="rId228" Type="http://schemas.openxmlformats.org/officeDocument/2006/relationships/worksheet" Target="worksheets/sheet228.xml"/><Relationship Id="rId281" Type="http://schemas.openxmlformats.org/officeDocument/2006/relationships/worksheet" Target="worksheets/sheet281.xml"/><Relationship Id="rId337" Type="http://schemas.openxmlformats.org/officeDocument/2006/relationships/worksheet" Target="worksheets/sheet337.xml"/><Relationship Id="rId34" Type="http://schemas.openxmlformats.org/officeDocument/2006/relationships/worksheet" Target="worksheets/sheet34.xml"/><Relationship Id="rId76" Type="http://schemas.openxmlformats.org/officeDocument/2006/relationships/worksheet" Target="worksheets/sheet76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83" Type="http://schemas.openxmlformats.org/officeDocument/2006/relationships/worksheet" Target="worksheets/sheet183.xml"/><Relationship Id="rId239" Type="http://schemas.openxmlformats.org/officeDocument/2006/relationships/worksheet" Target="worksheets/sheet239.xml"/><Relationship Id="rId250" Type="http://schemas.openxmlformats.org/officeDocument/2006/relationships/worksheet" Target="worksheets/sheet250.xml"/><Relationship Id="rId292" Type="http://schemas.openxmlformats.org/officeDocument/2006/relationships/worksheet" Target="worksheets/sheet292.xml"/><Relationship Id="rId306" Type="http://schemas.openxmlformats.org/officeDocument/2006/relationships/worksheet" Target="worksheets/sheet306.xml"/><Relationship Id="rId45" Type="http://schemas.openxmlformats.org/officeDocument/2006/relationships/worksheet" Target="worksheets/sheet45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348" Type="http://schemas.openxmlformats.org/officeDocument/2006/relationships/worksheet" Target="worksheets/sheet348.xml"/><Relationship Id="rId152" Type="http://schemas.openxmlformats.org/officeDocument/2006/relationships/worksheet" Target="worksheets/sheet152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61" Type="http://schemas.openxmlformats.org/officeDocument/2006/relationships/worksheet" Target="worksheets/sheet261.xml"/><Relationship Id="rId14" Type="http://schemas.openxmlformats.org/officeDocument/2006/relationships/worksheet" Target="worksheets/sheet14.xml"/><Relationship Id="rId56" Type="http://schemas.openxmlformats.org/officeDocument/2006/relationships/worksheet" Target="worksheets/sheet56.xml"/><Relationship Id="rId317" Type="http://schemas.openxmlformats.org/officeDocument/2006/relationships/worksheet" Target="worksheets/sheet317.xml"/><Relationship Id="rId359" Type="http://schemas.openxmlformats.org/officeDocument/2006/relationships/worksheet" Target="worksheets/sheet359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63" Type="http://schemas.openxmlformats.org/officeDocument/2006/relationships/worksheet" Target="worksheets/sheet163.xml"/><Relationship Id="rId219" Type="http://schemas.openxmlformats.org/officeDocument/2006/relationships/worksheet" Target="worksheets/sheet219.xml"/><Relationship Id="rId370" Type="http://schemas.openxmlformats.org/officeDocument/2006/relationships/sharedStrings" Target="sharedStrings.xml"/><Relationship Id="rId230" Type="http://schemas.openxmlformats.org/officeDocument/2006/relationships/worksheet" Target="worksheets/sheet230.xml"/><Relationship Id="rId25" Type="http://schemas.openxmlformats.org/officeDocument/2006/relationships/worksheet" Target="worksheets/sheet25.xml"/><Relationship Id="rId67" Type="http://schemas.openxmlformats.org/officeDocument/2006/relationships/worksheet" Target="worksheets/sheet67.xml"/><Relationship Id="rId272" Type="http://schemas.openxmlformats.org/officeDocument/2006/relationships/worksheet" Target="worksheets/sheet272.xml"/><Relationship Id="rId328" Type="http://schemas.openxmlformats.org/officeDocument/2006/relationships/worksheet" Target="worksheets/sheet328.xml"/><Relationship Id="rId132" Type="http://schemas.openxmlformats.org/officeDocument/2006/relationships/worksheet" Target="worksheets/sheet132.xml"/><Relationship Id="rId174" Type="http://schemas.openxmlformats.org/officeDocument/2006/relationships/worksheet" Target="worksheets/sheet174.xml"/><Relationship Id="rId241" Type="http://schemas.openxmlformats.org/officeDocument/2006/relationships/worksheet" Target="worksheets/sheet24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262" Type="http://schemas.openxmlformats.org/officeDocument/2006/relationships/worksheet" Target="worksheets/sheet262.xml"/><Relationship Id="rId283" Type="http://schemas.openxmlformats.org/officeDocument/2006/relationships/worksheet" Target="worksheets/sheet283.xml"/><Relationship Id="rId318" Type="http://schemas.openxmlformats.org/officeDocument/2006/relationships/worksheet" Target="worksheets/sheet318.xml"/><Relationship Id="rId339" Type="http://schemas.openxmlformats.org/officeDocument/2006/relationships/worksheet" Target="worksheets/sheet339.xml"/><Relationship Id="rId78" Type="http://schemas.openxmlformats.org/officeDocument/2006/relationships/worksheet" Target="worksheets/sheet78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64" Type="http://schemas.openxmlformats.org/officeDocument/2006/relationships/worksheet" Target="worksheets/sheet164.xml"/><Relationship Id="rId185" Type="http://schemas.openxmlformats.org/officeDocument/2006/relationships/worksheet" Target="worksheets/sheet185.xml"/><Relationship Id="rId350" Type="http://schemas.openxmlformats.org/officeDocument/2006/relationships/worksheet" Target="worksheets/sheet350.xml"/><Relationship Id="rId371" Type="http://schemas.openxmlformats.org/officeDocument/2006/relationships/calcChain" Target="calcChain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273" Type="http://schemas.openxmlformats.org/officeDocument/2006/relationships/worksheet" Target="worksheets/sheet273.xml"/><Relationship Id="rId294" Type="http://schemas.openxmlformats.org/officeDocument/2006/relationships/worksheet" Target="worksheets/sheet294.xml"/><Relationship Id="rId308" Type="http://schemas.openxmlformats.org/officeDocument/2006/relationships/worksheet" Target="worksheets/sheet308.xml"/><Relationship Id="rId329" Type="http://schemas.openxmlformats.org/officeDocument/2006/relationships/worksheet" Target="worksheets/sheet329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340" Type="http://schemas.openxmlformats.org/officeDocument/2006/relationships/worksheet" Target="worksheets/sheet340.xml"/><Relationship Id="rId361" Type="http://schemas.openxmlformats.org/officeDocument/2006/relationships/worksheet" Target="worksheets/sheet361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263" Type="http://schemas.openxmlformats.org/officeDocument/2006/relationships/worksheet" Target="worksheets/sheet263.xml"/><Relationship Id="rId284" Type="http://schemas.openxmlformats.org/officeDocument/2006/relationships/worksheet" Target="worksheets/sheet284.xml"/><Relationship Id="rId319" Type="http://schemas.openxmlformats.org/officeDocument/2006/relationships/worksheet" Target="worksheets/sheet319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330" Type="http://schemas.openxmlformats.org/officeDocument/2006/relationships/worksheet" Target="worksheets/sheet330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351" Type="http://schemas.openxmlformats.org/officeDocument/2006/relationships/worksheet" Target="worksheets/sheet351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4" Type="http://schemas.openxmlformats.org/officeDocument/2006/relationships/worksheet" Target="worksheets/sheet274.xml"/><Relationship Id="rId295" Type="http://schemas.openxmlformats.org/officeDocument/2006/relationships/worksheet" Target="worksheets/sheet295.xml"/><Relationship Id="rId309" Type="http://schemas.openxmlformats.org/officeDocument/2006/relationships/worksheet" Target="worksheets/sheet309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320" Type="http://schemas.openxmlformats.org/officeDocument/2006/relationships/worksheet" Target="worksheets/sheet320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341" Type="http://schemas.openxmlformats.org/officeDocument/2006/relationships/worksheet" Target="worksheets/sheet341.xml"/><Relationship Id="rId362" Type="http://schemas.openxmlformats.org/officeDocument/2006/relationships/worksheet" Target="worksheets/sheet362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worksheet" Target="worksheets/sheet264.xml"/><Relationship Id="rId285" Type="http://schemas.openxmlformats.org/officeDocument/2006/relationships/worksheet" Target="worksheets/sheet28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310" Type="http://schemas.openxmlformats.org/officeDocument/2006/relationships/worksheet" Target="worksheets/sheet310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331" Type="http://schemas.openxmlformats.org/officeDocument/2006/relationships/worksheet" Target="worksheets/sheet331.xml"/><Relationship Id="rId352" Type="http://schemas.openxmlformats.org/officeDocument/2006/relationships/worksheet" Target="worksheets/sheet352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275" Type="http://schemas.openxmlformats.org/officeDocument/2006/relationships/worksheet" Target="worksheets/sheet275.xml"/><Relationship Id="rId296" Type="http://schemas.openxmlformats.org/officeDocument/2006/relationships/worksheet" Target="worksheets/sheet296.xml"/><Relationship Id="rId300" Type="http://schemas.openxmlformats.org/officeDocument/2006/relationships/worksheet" Target="worksheets/sheet300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321" Type="http://schemas.openxmlformats.org/officeDocument/2006/relationships/worksheet" Target="worksheets/sheet321.xml"/><Relationship Id="rId342" Type="http://schemas.openxmlformats.org/officeDocument/2006/relationships/worksheet" Target="worksheets/sheet342.xml"/><Relationship Id="rId363" Type="http://schemas.openxmlformats.org/officeDocument/2006/relationships/worksheet" Target="worksheets/sheet363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244" Type="http://schemas.openxmlformats.org/officeDocument/2006/relationships/worksheet" Target="worksheets/sheet24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265" Type="http://schemas.openxmlformats.org/officeDocument/2006/relationships/worksheet" Target="worksheets/sheet265.xml"/><Relationship Id="rId286" Type="http://schemas.openxmlformats.org/officeDocument/2006/relationships/worksheet" Target="worksheets/sheet286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311" Type="http://schemas.openxmlformats.org/officeDocument/2006/relationships/worksheet" Target="worksheets/sheet311.xml"/><Relationship Id="rId332" Type="http://schemas.openxmlformats.org/officeDocument/2006/relationships/worksheet" Target="worksheets/sheet332.xml"/><Relationship Id="rId353" Type="http://schemas.openxmlformats.org/officeDocument/2006/relationships/worksheet" Target="worksheets/sheet353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5" Type="http://schemas.openxmlformats.org/officeDocument/2006/relationships/worksheet" Target="worksheets/sheet255.xml"/><Relationship Id="rId276" Type="http://schemas.openxmlformats.org/officeDocument/2006/relationships/worksheet" Target="worksheets/sheet276.xml"/><Relationship Id="rId297" Type="http://schemas.openxmlformats.org/officeDocument/2006/relationships/worksheet" Target="worksheets/sheet297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301" Type="http://schemas.openxmlformats.org/officeDocument/2006/relationships/worksheet" Target="worksheets/sheet301.xml"/><Relationship Id="rId322" Type="http://schemas.openxmlformats.org/officeDocument/2006/relationships/worksheet" Target="worksheets/sheet322.xml"/><Relationship Id="rId343" Type="http://schemas.openxmlformats.org/officeDocument/2006/relationships/worksheet" Target="worksheets/sheet343.xml"/><Relationship Id="rId364" Type="http://schemas.openxmlformats.org/officeDocument/2006/relationships/worksheet" Target="worksheets/sheet364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worksheet" Target="worksheets/sheet245.xml"/><Relationship Id="rId266" Type="http://schemas.openxmlformats.org/officeDocument/2006/relationships/worksheet" Target="worksheets/sheet266.xml"/><Relationship Id="rId287" Type="http://schemas.openxmlformats.org/officeDocument/2006/relationships/worksheet" Target="worksheets/sheet287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312" Type="http://schemas.openxmlformats.org/officeDocument/2006/relationships/worksheet" Target="worksheets/sheet312.xml"/><Relationship Id="rId333" Type="http://schemas.openxmlformats.org/officeDocument/2006/relationships/worksheet" Target="worksheets/sheet333.xml"/><Relationship Id="rId354" Type="http://schemas.openxmlformats.org/officeDocument/2006/relationships/worksheet" Target="worksheets/sheet354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256" Type="http://schemas.openxmlformats.org/officeDocument/2006/relationships/worksheet" Target="worksheets/sheet256.xml"/><Relationship Id="rId277" Type="http://schemas.openxmlformats.org/officeDocument/2006/relationships/worksheet" Target="worksheets/sheet277.xml"/><Relationship Id="rId298" Type="http://schemas.openxmlformats.org/officeDocument/2006/relationships/worksheet" Target="worksheets/sheet298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302" Type="http://schemas.openxmlformats.org/officeDocument/2006/relationships/worksheet" Target="worksheets/sheet302.xml"/><Relationship Id="rId323" Type="http://schemas.openxmlformats.org/officeDocument/2006/relationships/worksheet" Target="worksheets/sheet323.xml"/><Relationship Id="rId344" Type="http://schemas.openxmlformats.org/officeDocument/2006/relationships/worksheet" Target="worksheets/sheet34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365" Type="http://schemas.openxmlformats.org/officeDocument/2006/relationships/worksheet" Target="worksheets/sheet365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5" Type="http://schemas.openxmlformats.org/officeDocument/2006/relationships/worksheet" Target="worksheets/sheet225.xml"/><Relationship Id="rId246" Type="http://schemas.openxmlformats.org/officeDocument/2006/relationships/worksheet" Target="worksheets/sheet246.xml"/><Relationship Id="rId267" Type="http://schemas.openxmlformats.org/officeDocument/2006/relationships/worksheet" Target="worksheets/sheet267.xml"/><Relationship Id="rId288" Type="http://schemas.openxmlformats.org/officeDocument/2006/relationships/worksheet" Target="worksheets/sheet288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313" Type="http://schemas.openxmlformats.org/officeDocument/2006/relationships/worksheet" Target="worksheets/sheet31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169" Type="http://schemas.openxmlformats.org/officeDocument/2006/relationships/worksheet" Target="worksheets/sheet169.xml"/><Relationship Id="rId334" Type="http://schemas.openxmlformats.org/officeDocument/2006/relationships/worksheet" Target="worksheets/sheet334.xml"/><Relationship Id="rId355" Type="http://schemas.openxmlformats.org/officeDocument/2006/relationships/worksheet" Target="worksheets/sheet355.xml"/><Relationship Id="rId4" Type="http://schemas.openxmlformats.org/officeDocument/2006/relationships/worksheet" Target="worksheets/sheet4.xml"/><Relationship Id="rId180" Type="http://schemas.openxmlformats.org/officeDocument/2006/relationships/worksheet" Target="worksheets/sheet18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278" Type="http://schemas.openxmlformats.org/officeDocument/2006/relationships/worksheet" Target="worksheets/sheet278.xml"/><Relationship Id="rId303" Type="http://schemas.openxmlformats.org/officeDocument/2006/relationships/worksheet" Target="worksheets/sheet303.xml"/><Relationship Id="rId42" Type="http://schemas.openxmlformats.org/officeDocument/2006/relationships/worksheet" Target="worksheets/sheet42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345" Type="http://schemas.openxmlformats.org/officeDocument/2006/relationships/worksheet" Target="worksheets/sheet345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289" Type="http://schemas.openxmlformats.org/officeDocument/2006/relationships/worksheet" Target="worksheets/sheet289.xml"/><Relationship Id="rId11" Type="http://schemas.openxmlformats.org/officeDocument/2006/relationships/worksheet" Target="worksheets/sheet11.xml"/><Relationship Id="rId53" Type="http://schemas.openxmlformats.org/officeDocument/2006/relationships/worksheet" Target="worksheets/sheet53.xml"/><Relationship Id="rId149" Type="http://schemas.openxmlformats.org/officeDocument/2006/relationships/worksheet" Target="worksheets/sheet149.xml"/><Relationship Id="rId314" Type="http://schemas.openxmlformats.org/officeDocument/2006/relationships/worksheet" Target="worksheets/sheet314.xml"/><Relationship Id="rId356" Type="http://schemas.openxmlformats.org/officeDocument/2006/relationships/worksheet" Target="worksheets/sheet356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216" Type="http://schemas.openxmlformats.org/officeDocument/2006/relationships/worksheet" Target="worksheets/sheet216.xml"/><Relationship Id="rId258" Type="http://schemas.openxmlformats.org/officeDocument/2006/relationships/worksheet" Target="worksheets/sheet258.xml"/><Relationship Id="rId22" Type="http://schemas.openxmlformats.org/officeDocument/2006/relationships/worksheet" Target="worksheets/sheet22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325" Type="http://schemas.openxmlformats.org/officeDocument/2006/relationships/worksheet" Target="worksheets/sheet325.xml"/><Relationship Id="rId367" Type="http://schemas.openxmlformats.org/officeDocument/2006/relationships/worksheet" Target="worksheets/sheet367.xml"/><Relationship Id="rId171" Type="http://schemas.openxmlformats.org/officeDocument/2006/relationships/worksheet" Target="worksheets/sheet171.xml"/><Relationship Id="rId227" Type="http://schemas.openxmlformats.org/officeDocument/2006/relationships/worksheet" Target="worksheets/sheet227.xml"/><Relationship Id="rId269" Type="http://schemas.openxmlformats.org/officeDocument/2006/relationships/worksheet" Target="worksheets/sheet269.xml"/><Relationship Id="rId33" Type="http://schemas.openxmlformats.org/officeDocument/2006/relationships/worksheet" Target="worksheets/sheet33.xml"/><Relationship Id="rId129" Type="http://schemas.openxmlformats.org/officeDocument/2006/relationships/worksheet" Target="worksheets/sheet129.xml"/><Relationship Id="rId280" Type="http://schemas.openxmlformats.org/officeDocument/2006/relationships/worksheet" Target="worksheets/sheet280.xml"/><Relationship Id="rId336" Type="http://schemas.openxmlformats.org/officeDocument/2006/relationships/worksheet" Target="worksheets/sheet336.xml"/><Relationship Id="rId75" Type="http://schemas.openxmlformats.org/officeDocument/2006/relationships/worksheet" Target="worksheets/sheet75.xml"/><Relationship Id="rId140" Type="http://schemas.openxmlformats.org/officeDocument/2006/relationships/worksheet" Target="worksheets/sheet140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91" Type="http://schemas.openxmlformats.org/officeDocument/2006/relationships/worksheet" Target="worksheets/sheet291.xml"/><Relationship Id="rId305" Type="http://schemas.openxmlformats.org/officeDocument/2006/relationships/worksheet" Target="worksheets/sheet305.xml"/><Relationship Id="rId347" Type="http://schemas.openxmlformats.org/officeDocument/2006/relationships/worksheet" Target="worksheets/sheet347.xml"/><Relationship Id="rId44" Type="http://schemas.openxmlformats.org/officeDocument/2006/relationships/worksheet" Target="worksheets/sheet44.xml"/><Relationship Id="rId86" Type="http://schemas.openxmlformats.org/officeDocument/2006/relationships/worksheet" Target="worksheets/sheet86.xml"/><Relationship Id="rId151" Type="http://schemas.openxmlformats.org/officeDocument/2006/relationships/worksheet" Target="worksheets/sheet151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worksheet" Target="worksheets/sheet260.xml"/><Relationship Id="rId316" Type="http://schemas.openxmlformats.org/officeDocument/2006/relationships/worksheet" Target="worksheets/sheet316.xml"/><Relationship Id="rId55" Type="http://schemas.openxmlformats.org/officeDocument/2006/relationships/worksheet" Target="worksheets/sheet55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358" Type="http://schemas.openxmlformats.org/officeDocument/2006/relationships/worksheet" Target="worksheets/sheet358.xml"/><Relationship Id="rId162" Type="http://schemas.openxmlformats.org/officeDocument/2006/relationships/worksheet" Target="worksheets/sheet162.xml"/><Relationship Id="rId218" Type="http://schemas.openxmlformats.org/officeDocument/2006/relationships/worksheet" Target="worksheets/sheet218.xml"/><Relationship Id="rId271" Type="http://schemas.openxmlformats.org/officeDocument/2006/relationships/worksheet" Target="worksheets/sheet271.xml"/><Relationship Id="rId24" Type="http://schemas.openxmlformats.org/officeDocument/2006/relationships/worksheet" Target="worksheets/sheet24.xml"/><Relationship Id="rId66" Type="http://schemas.openxmlformats.org/officeDocument/2006/relationships/worksheet" Target="worksheets/sheet66.xml"/><Relationship Id="rId131" Type="http://schemas.openxmlformats.org/officeDocument/2006/relationships/worksheet" Target="worksheets/sheet131.xml"/><Relationship Id="rId327" Type="http://schemas.openxmlformats.org/officeDocument/2006/relationships/worksheet" Target="worksheets/sheet327.xml"/><Relationship Id="rId369" Type="http://schemas.openxmlformats.org/officeDocument/2006/relationships/styles" Target="styles.xml"/><Relationship Id="rId173" Type="http://schemas.openxmlformats.org/officeDocument/2006/relationships/worksheet" Target="worksheets/sheet173.xml"/><Relationship Id="rId229" Type="http://schemas.openxmlformats.org/officeDocument/2006/relationships/worksheet" Target="worksheets/sheet229.xml"/><Relationship Id="rId240" Type="http://schemas.openxmlformats.org/officeDocument/2006/relationships/worksheet" Target="worksheets/sheet240.xml"/><Relationship Id="rId35" Type="http://schemas.openxmlformats.org/officeDocument/2006/relationships/worksheet" Target="worksheets/sheet35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282" Type="http://schemas.openxmlformats.org/officeDocument/2006/relationships/worksheet" Target="worksheets/sheet282.xml"/><Relationship Id="rId338" Type="http://schemas.openxmlformats.org/officeDocument/2006/relationships/worksheet" Target="worksheets/sheet338.xml"/><Relationship Id="rId8" Type="http://schemas.openxmlformats.org/officeDocument/2006/relationships/worksheet" Target="worksheets/sheet8.xml"/><Relationship Id="rId142" Type="http://schemas.openxmlformats.org/officeDocument/2006/relationships/worksheet" Target="worksheets/sheet142.xml"/><Relationship Id="rId184" Type="http://schemas.openxmlformats.org/officeDocument/2006/relationships/worksheet" Target="worksheets/sheet184.xml"/><Relationship Id="rId251" Type="http://schemas.openxmlformats.org/officeDocument/2006/relationships/worksheet" Target="worksheets/sheet251.xml"/><Relationship Id="rId46" Type="http://schemas.openxmlformats.org/officeDocument/2006/relationships/worksheet" Target="worksheets/sheet46.xml"/><Relationship Id="rId293" Type="http://schemas.openxmlformats.org/officeDocument/2006/relationships/worksheet" Target="worksheets/sheet293.xml"/><Relationship Id="rId307" Type="http://schemas.openxmlformats.org/officeDocument/2006/relationships/worksheet" Target="worksheets/sheet307.xml"/><Relationship Id="rId349" Type="http://schemas.openxmlformats.org/officeDocument/2006/relationships/worksheet" Target="worksheets/sheet349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3" Type="http://schemas.openxmlformats.org/officeDocument/2006/relationships/worksheet" Target="worksheets/sheet153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360" Type="http://schemas.openxmlformats.org/officeDocument/2006/relationships/worksheet" Target="worksheets/sheet360.xml"/><Relationship Id="rId220" Type="http://schemas.openxmlformats.org/officeDocument/2006/relationships/worksheet" Target="worksheets/sheet220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127837</xdr:colOff>
      <xdr:row>2</xdr:row>
      <xdr:rowOff>10025</xdr:rowOff>
    </xdr:from>
    <xdr:to>
      <xdr:col>16</xdr:col>
      <xdr:colOff>571501</xdr:colOff>
      <xdr:row>59</xdr:row>
      <xdr:rowOff>10026</xdr:rowOff>
    </xdr:to>
    <xdr:sp macro="" textlink="">
      <xdr:nvSpPr>
        <xdr:cNvPr id="2" name="Okvir table" descr="Drveni okvir table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127837" y="461209"/>
          <a:ext cx="10309559" cy="8472238"/>
        </a:xfrm>
        <a:prstGeom prst="frame">
          <a:avLst>
            <a:gd name="adj1" fmla="val 4776"/>
          </a:avLst>
        </a:prstGeom>
        <a:solidFill>
          <a:schemeClr val="accent5"/>
        </a:solidFill>
        <a:ln>
          <a:noFill/>
        </a:ln>
        <a:effectLst>
          <a:innerShdw blurRad="114300">
            <a:prstClr val="black"/>
          </a:inn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6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10</xdr:col>
      <xdr:colOff>360946</xdr:colOff>
      <xdr:row>32</xdr:row>
      <xdr:rowOff>110289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2368" y="5203658"/>
          <a:ext cx="4531894" cy="912394"/>
        </a:xfrm>
        <a:prstGeom prst="rect">
          <a:avLst/>
        </a:prstGeom>
      </xdr:spPr>
    </xdr:pic>
    <xdr:clientData/>
  </xdr:twoCellAnchor>
</xdr:wsDr>
</file>

<file path=xl/drawings/drawing1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7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7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7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7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8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8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8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8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8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8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8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8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8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8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9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9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9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9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9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9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9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9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9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19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0</xdr:rowOff>
    </xdr:from>
    <xdr:to>
      <xdr:col>1</xdr:col>
      <xdr:colOff>4511842</xdr:colOff>
      <xdr:row>6</xdr:row>
      <xdr:rowOff>70183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0"/>
          <a:ext cx="4531894" cy="91239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0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0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0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0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0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0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0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0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0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0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7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7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7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7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8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8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8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8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8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8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8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8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8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8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9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9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9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9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9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9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9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9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9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29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0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0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0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0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0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0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0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0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0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0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4531894</xdr:colOff>
      <xdr:row>6</xdr:row>
      <xdr:rowOff>70183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53" y="0"/>
          <a:ext cx="4531894" cy="912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5.xml"/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9.xml"/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0.xml"/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1.xml"/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2.xml"/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3.xml"/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4.xml"/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5.xml"/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6.xml"/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7.xml"/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8.xml"/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9.xml"/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0.xml"/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1.xml"/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2.xml"/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3.xml"/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4.xml"/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5.xml"/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6.xml"/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7.xml"/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8.xml"/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9.xml"/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0.xml"/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1.xml"/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2.xml"/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3.xml"/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4.xml"/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5.xml"/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6.xml"/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7.xml"/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8.xml"/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9.xml"/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0.xml"/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1.xml"/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2.xml"/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3.xml"/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4.xml"/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5.xml"/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6.xml"/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7.xml"/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8.xml"/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9.xml"/><Relationship Id="rId1" Type="http://schemas.openxmlformats.org/officeDocument/2006/relationships/printerSettings" Target="../printerSettings/printerSettings210.bin"/></Relationships>
</file>

<file path=xl/worksheets/_rels/sheet2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0.xml"/><Relationship Id="rId1" Type="http://schemas.openxmlformats.org/officeDocument/2006/relationships/printerSettings" Target="../printerSettings/printerSettings211.bin"/></Relationships>
</file>

<file path=xl/worksheets/_rels/sheet2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1.xml"/><Relationship Id="rId1" Type="http://schemas.openxmlformats.org/officeDocument/2006/relationships/printerSettings" Target="../printerSettings/printerSettings212.bin"/></Relationships>
</file>

<file path=xl/worksheets/_rels/sheet2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2.xml"/><Relationship Id="rId1" Type="http://schemas.openxmlformats.org/officeDocument/2006/relationships/printerSettings" Target="../printerSettings/printerSettings213.bin"/></Relationships>
</file>

<file path=xl/worksheets/_rels/sheet2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3.xml"/><Relationship Id="rId1" Type="http://schemas.openxmlformats.org/officeDocument/2006/relationships/printerSettings" Target="../printerSettings/printerSettings214.bin"/></Relationships>
</file>

<file path=xl/worksheets/_rels/sheet2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4.xml"/><Relationship Id="rId1" Type="http://schemas.openxmlformats.org/officeDocument/2006/relationships/printerSettings" Target="../printerSettings/printerSettings215.bin"/></Relationships>
</file>

<file path=xl/worksheets/_rels/sheet2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5.xml"/><Relationship Id="rId1" Type="http://schemas.openxmlformats.org/officeDocument/2006/relationships/printerSettings" Target="../printerSettings/printerSettings216.bin"/></Relationships>
</file>

<file path=xl/worksheets/_rels/sheet2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6.xml"/><Relationship Id="rId1" Type="http://schemas.openxmlformats.org/officeDocument/2006/relationships/printerSettings" Target="../printerSettings/printerSettings217.bin"/></Relationships>
</file>

<file path=xl/worksheets/_rels/sheet2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7.xml"/><Relationship Id="rId1" Type="http://schemas.openxmlformats.org/officeDocument/2006/relationships/printerSettings" Target="../printerSettings/printerSettings218.bin"/></Relationships>
</file>

<file path=xl/worksheets/_rels/sheet2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8.xml"/><Relationship Id="rId1" Type="http://schemas.openxmlformats.org/officeDocument/2006/relationships/printerSettings" Target="../printerSettings/printerSettings2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9.xml"/><Relationship Id="rId1" Type="http://schemas.openxmlformats.org/officeDocument/2006/relationships/printerSettings" Target="../printerSettings/printerSettings220.bin"/></Relationships>
</file>

<file path=xl/worksheets/_rels/sheet2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0.xml"/><Relationship Id="rId1" Type="http://schemas.openxmlformats.org/officeDocument/2006/relationships/printerSettings" Target="../printerSettings/printerSettings221.bin"/></Relationships>
</file>

<file path=xl/worksheets/_rels/sheet2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1.xml"/><Relationship Id="rId1" Type="http://schemas.openxmlformats.org/officeDocument/2006/relationships/printerSettings" Target="../printerSettings/printerSettings222.bin"/></Relationships>
</file>

<file path=xl/worksheets/_rels/sheet2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2.xml"/><Relationship Id="rId1" Type="http://schemas.openxmlformats.org/officeDocument/2006/relationships/printerSettings" Target="../printerSettings/printerSettings223.bin"/></Relationships>
</file>

<file path=xl/worksheets/_rels/sheet2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3.xml"/><Relationship Id="rId1" Type="http://schemas.openxmlformats.org/officeDocument/2006/relationships/printerSettings" Target="../printerSettings/printerSettings224.bin"/></Relationships>
</file>

<file path=xl/worksheets/_rels/sheet2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4.xml"/><Relationship Id="rId1" Type="http://schemas.openxmlformats.org/officeDocument/2006/relationships/printerSettings" Target="../printerSettings/printerSettings225.bin"/></Relationships>
</file>

<file path=xl/worksheets/_rels/sheet2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5.xml"/><Relationship Id="rId1" Type="http://schemas.openxmlformats.org/officeDocument/2006/relationships/printerSettings" Target="../printerSettings/printerSettings226.bin"/></Relationships>
</file>

<file path=xl/worksheets/_rels/sheet2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6.xml"/><Relationship Id="rId1" Type="http://schemas.openxmlformats.org/officeDocument/2006/relationships/printerSettings" Target="../printerSettings/printerSettings227.bin"/></Relationships>
</file>

<file path=xl/worksheets/_rels/sheet2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7.xml"/><Relationship Id="rId1" Type="http://schemas.openxmlformats.org/officeDocument/2006/relationships/printerSettings" Target="../printerSettings/printerSettings228.bin"/></Relationships>
</file>

<file path=xl/worksheets/_rels/sheet2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8.xml"/><Relationship Id="rId1" Type="http://schemas.openxmlformats.org/officeDocument/2006/relationships/printerSettings" Target="../printerSettings/printerSettings22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9.xml"/><Relationship Id="rId1" Type="http://schemas.openxmlformats.org/officeDocument/2006/relationships/printerSettings" Target="../printerSettings/printerSettings230.bin"/></Relationships>
</file>

<file path=xl/worksheets/_rels/sheet2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0.xml"/><Relationship Id="rId1" Type="http://schemas.openxmlformats.org/officeDocument/2006/relationships/printerSettings" Target="../printerSettings/printerSettings231.bin"/></Relationships>
</file>

<file path=xl/worksheets/_rels/sheet2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1.xml"/><Relationship Id="rId1" Type="http://schemas.openxmlformats.org/officeDocument/2006/relationships/printerSettings" Target="../printerSettings/printerSettings232.bin"/></Relationships>
</file>

<file path=xl/worksheets/_rels/sheet2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2.xml"/><Relationship Id="rId1" Type="http://schemas.openxmlformats.org/officeDocument/2006/relationships/printerSettings" Target="../printerSettings/printerSettings233.bin"/></Relationships>
</file>

<file path=xl/worksheets/_rels/sheet2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3.xml"/><Relationship Id="rId1" Type="http://schemas.openxmlformats.org/officeDocument/2006/relationships/printerSettings" Target="../printerSettings/printerSettings234.bin"/></Relationships>
</file>

<file path=xl/worksheets/_rels/sheet2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4.xml"/><Relationship Id="rId1" Type="http://schemas.openxmlformats.org/officeDocument/2006/relationships/printerSettings" Target="../printerSettings/printerSettings235.bin"/></Relationships>
</file>

<file path=xl/worksheets/_rels/sheet2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5.xml"/><Relationship Id="rId1" Type="http://schemas.openxmlformats.org/officeDocument/2006/relationships/printerSettings" Target="../printerSettings/printerSettings236.bin"/></Relationships>
</file>

<file path=xl/worksheets/_rels/sheet2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6.xml"/><Relationship Id="rId1" Type="http://schemas.openxmlformats.org/officeDocument/2006/relationships/printerSettings" Target="../printerSettings/printerSettings237.bin"/></Relationships>
</file>

<file path=xl/worksheets/_rels/sheet2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7.xml"/><Relationship Id="rId1" Type="http://schemas.openxmlformats.org/officeDocument/2006/relationships/printerSettings" Target="../printerSettings/printerSettings238.bin"/></Relationships>
</file>

<file path=xl/worksheets/_rels/sheet2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8.xml"/><Relationship Id="rId1" Type="http://schemas.openxmlformats.org/officeDocument/2006/relationships/printerSettings" Target="../printerSettings/printerSettings23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9.xml"/><Relationship Id="rId1" Type="http://schemas.openxmlformats.org/officeDocument/2006/relationships/printerSettings" Target="../printerSettings/printerSettings240.bin"/></Relationships>
</file>

<file path=xl/worksheets/_rels/sheet2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0.xml"/><Relationship Id="rId1" Type="http://schemas.openxmlformats.org/officeDocument/2006/relationships/printerSettings" Target="../printerSettings/printerSettings241.bin"/></Relationships>
</file>

<file path=xl/worksheets/_rels/sheet2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1.xml"/><Relationship Id="rId1" Type="http://schemas.openxmlformats.org/officeDocument/2006/relationships/printerSettings" Target="../printerSettings/printerSettings242.bin"/></Relationships>
</file>

<file path=xl/worksheets/_rels/sheet2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2.xml"/><Relationship Id="rId1" Type="http://schemas.openxmlformats.org/officeDocument/2006/relationships/printerSettings" Target="../printerSettings/printerSettings243.bin"/></Relationships>
</file>

<file path=xl/worksheets/_rels/sheet2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3.xml"/><Relationship Id="rId1" Type="http://schemas.openxmlformats.org/officeDocument/2006/relationships/printerSettings" Target="../printerSettings/printerSettings244.bin"/></Relationships>
</file>

<file path=xl/worksheets/_rels/sheet2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4.xml"/><Relationship Id="rId1" Type="http://schemas.openxmlformats.org/officeDocument/2006/relationships/printerSettings" Target="../printerSettings/printerSettings245.bin"/></Relationships>
</file>

<file path=xl/worksheets/_rels/sheet2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5.xml"/><Relationship Id="rId1" Type="http://schemas.openxmlformats.org/officeDocument/2006/relationships/printerSettings" Target="../printerSettings/printerSettings246.bin"/></Relationships>
</file>

<file path=xl/worksheets/_rels/sheet2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6.xml"/><Relationship Id="rId1" Type="http://schemas.openxmlformats.org/officeDocument/2006/relationships/printerSettings" Target="../printerSettings/printerSettings247.bin"/></Relationships>
</file>

<file path=xl/worksheets/_rels/sheet2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7.xml"/><Relationship Id="rId1" Type="http://schemas.openxmlformats.org/officeDocument/2006/relationships/printerSettings" Target="../printerSettings/printerSettings248.bin"/></Relationships>
</file>

<file path=xl/worksheets/_rels/sheet2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8.xml"/><Relationship Id="rId1" Type="http://schemas.openxmlformats.org/officeDocument/2006/relationships/printerSettings" Target="../printerSettings/printerSettings24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9.xml"/><Relationship Id="rId1" Type="http://schemas.openxmlformats.org/officeDocument/2006/relationships/printerSettings" Target="../printerSettings/printerSettings250.bin"/></Relationships>
</file>

<file path=xl/worksheets/_rels/sheet2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0.xml"/><Relationship Id="rId1" Type="http://schemas.openxmlformats.org/officeDocument/2006/relationships/printerSettings" Target="../printerSettings/printerSettings251.bin"/></Relationships>
</file>

<file path=xl/worksheets/_rels/sheet2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1.xml"/><Relationship Id="rId1" Type="http://schemas.openxmlformats.org/officeDocument/2006/relationships/printerSettings" Target="../printerSettings/printerSettings252.bin"/></Relationships>
</file>

<file path=xl/worksheets/_rels/sheet2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2.xml"/><Relationship Id="rId1" Type="http://schemas.openxmlformats.org/officeDocument/2006/relationships/printerSettings" Target="../printerSettings/printerSettings253.bin"/></Relationships>
</file>

<file path=xl/worksheets/_rels/sheet2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3.xml"/><Relationship Id="rId1" Type="http://schemas.openxmlformats.org/officeDocument/2006/relationships/printerSettings" Target="../printerSettings/printerSettings254.bin"/></Relationships>
</file>

<file path=xl/worksheets/_rels/sheet2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4.xml"/><Relationship Id="rId1" Type="http://schemas.openxmlformats.org/officeDocument/2006/relationships/printerSettings" Target="../printerSettings/printerSettings255.bin"/></Relationships>
</file>

<file path=xl/worksheets/_rels/sheet2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5.xml"/><Relationship Id="rId1" Type="http://schemas.openxmlformats.org/officeDocument/2006/relationships/printerSettings" Target="../printerSettings/printerSettings256.bin"/></Relationships>
</file>

<file path=xl/worksheets/_rels/sheet2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6.xml"/><Relationship Id="rId1" Type="http://schemas.openxmlformats.org/officeDocument/2006/relationships/printerSettings" Target="../printerSettings/printerSettings257.bin"/></Relationships>
</file>

<file path=xl/worksheets/_rels/sheet2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7.xml"/><Relationship Id="rId1" Type="http://schemas.openxmlformats.org/officeDocument/2006/relationships/printerSettings" Target="../printerSettings/printerSettings258.bin"/></Relationships>
</file>

<file path=xl/worksheets/_rels/sheet2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8.xml"/><Relationship Id="rId1" Type="http://schemas.openxmlformats.org/officeDocument/2006/relationships/printerSettings" Target="../printerSettings/printerSettings25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9.xml"/><Relationship Id="rId1" Type="http://schemas.openxmlformats.org/officeDocument/2006/relationships/printerSettings" Target="../printerSettings/printerSettings260.bin"/></Relationships>
</file>

<file path=xl/worksheets/_rels/sheet2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0.xml"/><Relationship Id="rId1" Type="http://schemas.openxmlformats.org/officeDocument/2006/relationships/printerSettings" Target="../printerSettings/printerSettings261.bin"/></Relationships>
</file>

<file path=xl/worksheets/_rels/sheet2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1.xml"/><Relationship Id="rId1" Type="http://schemas.openxmlformats.org/officeDocument/2006/relationships/printerSettings" Target="../printerSettings/printerSettings262.bin"/></Relationships>
</file>

<file path=xl/worksheets/_rels/sheet2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2.xml"/><Relationship Id="rId1" Type="http://schemas.openxmlformats.org/officeDocument/2006/relationships/printerSettings" Target="../printerSettings/printerSettings263.bin"/></Relationships>
</file>

<file path=xl/worksheets/_rels/sheet2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3.xml"/><Relationship Id="rId1" Type="http://schemas.openxmlformats.org/officeDocument/2006/relationships/printerSettings" Target="../printerSettings/printerSettings264.bin"/></Relationships>
</file>

<file path=xl/worksheets/_rels/sheet2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4.xml"/><Relationship Id="rId1" Type="http://schemas.openxmlformats.org/officeDocument/2006/relationships/printerSettings" Target="../printerSettings/printerSettings265.bin"/></Relationships>
</file>

<file path=xl/worksheets/_rels/sheet2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5.xml"/><Relationship Id="rId1" Type="http://schemas.openxmlformats.org/officeDocument/2006/relationships/printerSettings" Target="../printerSettings/printerSettings266.bin"/></Relationships>
</file>

<file path=xl/worksheets/_rels/sheet2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6.xml"/><Relationship Id="rId1" Type="http://schemas.openxmlformats.org/officeDocument/2006/relationships/printerSettings" Target="../printerSettings/printerSettings267.bin"/></Relationships>
</file>

<file path=xl/worksheets/_rels/sheet2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7.xml"/><Relationship Id="rId1" Type="http://schemas.openxmlformats.org/officeDocument/2006/relationships/printerSettings" Target="../printerSettings/printerSettings268.bin"/></Relationships>
</file>

<file path=xl/worksheets/_rels/sheet2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8.xml"/><Relationship Id="rId1" Type="http://schemas.openxmlformats.org/officeDocument/2006/relationships/printerSettings" Target="../printerSettings/printerSettings26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9.xml"/><Relationship Id="rId1" Type="http://schemas.openxmlformats.org/officeDocument/2006/relationships/printerSettings" Target="../printerSettings/printerSettings270.bin"/></Relationships>
</file>

<file path=xl/worksheets/_rels/sheet2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0.xml"/><Relationship Id="rId1" Type="http://schemas.openxmlformats.org/officeDocument/2006/relationships/printerSettings" Target="../printerSettings/printerSettings271.bin"/></Relationships>
</file>

<file path=xl/worksheets/_rels/sheet2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1.xml"/><Relationship Id="rId1" Type="http://schemas.openxmlformats.org/officeDocument/2006/relationships/printerSettings" Target="../printerSettings/printerSettings272.bin"/></Relationships>
</file>

<file path=xl/worksheets/_rels/sheet2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2.xml"/><Relationship Id="rId1" Type="http://schemas.openxmlformats.org/officeDocument/2006/relationships/printerSettings" Target="../printerSettings/printerSettings273.bin"/></Relationships>
</file>

<file path=xl/worksheets/_rels/sheet2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3.xml"/><Relationship Id="rId1" Type="http://schemas.openxmlformats.org/officeDocument/2006/relationships/printerSettings" Target="../printerSettings/printerSettings274.bin"/></Relationships>
</file>

<file path=xl/worksheets/_rels/sheet2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4.xml"/><Relationship Id="rId1" Type="http://schemas.openxmlformats.org/officeDocument/2006/relationships/printerSettings" Target="../printerSettings/printerSettings275.bin"/></Relationships>
</file>

<file path=xl/worksheets/_rels/sheet2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5.xml"/><Relationship Id="rId1" Type="http://schemas.openxmlformats.org/officeDocument/2006/relationships/printerSettings" Target="../printerSettings/printerSettings276.bin"/></Relationships>
</file>

<file path=xl/worksheets/_rels/sheet2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6.xml"/><Relationship Id="rId1" Type="http://schemas.openxmlformats.org/officeDocument/2006/relationships/printerSettings" Target="../printerSettings/printerSettings277.bin"/></Relationships>
</file>

<file path=xl/worksheets/_rels/sheet2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8.bin"/></Relationships>
</file>

<file path=xl/worksheets/_rels/sheet2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7.xml"/><Relationship Id="rId1" Type="http://schemas.openxmlformats.org/officeDocument/2006/relationships/printerSettings" Target="../printerSettings/printerSettings27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8.xml"/><Relationship Id="rId1" Type="http://schemas.openxmlformats.org/officeDocument/2006/relationships/printerSettings" Target="../printerSettings/printerSettings280.bin"/></Relationships>
</file>

<file path=xl/worksheets/_rels/sheet2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9.xml"/><Relationship Id="rId1" Type="http://schemas.openxmlformats.org/officeDocument/2006/relationships/printerSettings" Target="../printerSettings/printerSettings281.bin"/></Relationships>
</file>

<file path=xl/worksheets/_rels/sheet2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0.xml"/><Relationship Id="rId1" Type="http://schemas.openxmlformats.org/officeDocument/2006/relationships/printerSettings" Target="../printerSettings/printerSettings282.bin"/></Relationships>
</file>

<file path=xl/worksheets/_rels/sheet2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1.xml"/><Relationship Id="rId1" Type="http://schemas.openxmlformats.org/officeDocument/2006/relationships/printerSettings" Target="../printerSettings/printerSettings283.bin"/></Relationships>
</file>

<file path=xl/worksheets/_rels/sheet2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2.xml"/><Relationship Id="rId1" Type="http://schemas.openxmlformats.org/officeDocument/2006/relationships/printerSettings" Target="../printerSettings/printerSettings284.bin"/></Relationships>
</file>

<file path=xl/worksheets/_rels/sheet2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3.xml"/><Relationship Id="rId1" Type="http://schemas.openxmlformats.org/officeDocument/2006/relationships/printerSettings" Target="../printerSettings/printerSettings285.bin"/></Relationships>
</file>

<file path=xl/worksheets/_rels/sheet2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4.xml"/><Relationship Id="rId1" Type="http://schemas.openxmlformats.org/officeDocument/2006/relationships/printerSettings" Target="../printerSettings/printerSettings286.bin"/></Relationships>
</file>

<file path=xl/worksheets/_rels/sheet2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5.xml"/><Relationship Id="rId1" Type="http://schemas.openxmlformats.org/officeDocument/2006/relationships/printerSettings" Target="../printerSettings/printerSettings287.bin"/></Relationships>
</file>

<file path=xl/worksheets/_rels/sheet2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6.xml"/><Relationship Id="rId1" Type="http://schemas.openxmlformats.org/officeDocument/2006/relationships/printerSettings" Target="../printerSettings/printerSettings288.bin"/></Relationships>
</file>

<file path=xl/worksheets/_rels/sheet2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7.xml"/><Relationship Id="rId1" Type="http://schemas.openxmlformats.org/officeDocument/2006/relationships/printerSettings" Target="../printerSettings/printerSettings28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2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8.xml"/><Relationship Id="rId1" Type="http://schemas.openxmlformats.org/officeDocument/2006/relationships/printerSettings" Target="../printerSettings/printerSettings290.bin"/></Relationships>
</file>

<file path=xl/worksheets/_rels/sheet2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9.xml"/><Relationship Id="rId1" Type="http://schemas.openxmlformats.org/officeDocument/2006/relationships/printerSettings" Target="../printerSettings/printerSettings291.bin"/></Relationships>
</file>

<file path=xl/worksheets/_rels/sheet2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0.xml"/><Relationship Id="rId1" Type="http://schemas.openxmlformats.org/officeDocument/2006/relationships/printerSettings" Target="../printerSettings/printerSettings292.bin"/></Relationships>
</file>

<file path=xl/worksheets/_rels/sheet2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1.xml"/><Relationship Id="rId1" Type="http://schemas.openxmlformats.org/officeDocument/2006/relationships/printerSettings" Target="../printerSettings/printerSettings293.bin"/></Relationships>
</file>

<file path=xl/worksheets/_rels/sheet2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2.xml"/><Relationship Id="rId1" Type="http://schemas.openxmlformats.org/officeDocument/2006/relationships/printerSettings" Target="../printerSettings/printerSettings294.bin"/></Relationships>
</file>

<file path=xl/worksheets/_rels/sheet2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3.xml"/><Relationship Id="rId1" Type="http://schemas.openxmlformats.org/officeDocument/2006/relationships/printerSettings" Target="../printerSettings/printerSettings295.bin"/></Relationships>
</file>

<file path=xl/worksheets/_rels/sheet2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4.xml"/><Relationship Id="rId1" Type="http://schemas.openxmlformats.org/officeDocument/2006/relationships/printerSettings" Target="../printerSettings/printerSettings296.bin"/></Relationships>
</file>

<file path=xl/worksheets/_rels/sheet2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5.xml"/><Relationship Id="rId1" Type="http://schemas.openxmlformats.org/officeDocument/2006/relationships/printerSettings" Target="../printerSettings/printerSettings297.bin"/></Relationships>
</file>

<file path=xl/worksheets/_rels/sheet2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6.xml"/><Relationship Id="rId1" Type="http://schemas.openxmlformats.org/officeDocument/2006/relationships/printerSettings" Target="../printerSettings/printerSettings298.bin"/></Relationships>
</file>

<file path=xl/worksheets/_rels/sheet2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7.xml"/><Relationship Id="rId1" Type="http://schemas.openxmlformats.org/officeDocument/2006/relationships/printerSettings" Target="../printerSettings/printerSettings29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8.xml"/><Relationship Id="rId1" Type="http://schemas.openxmlformats.org/officeDocument/2006/relationships/printerSettings" Target="../printerSettings/printerSettings300.bin"/></Relationships>
</file>

<file path=xl/worksheets/_rels/sheet3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9.xml"/><Relationship Id="rId1" Type="http://schemas.openxmlformats.org/officeDocument/2006/relationships/printerSettings" Target="../printerSettings/printerSettings301.bin"/></Relationships>
</file>

<file path=xl/worksheets/_rels/sheet3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0.xml"/><Relationship Id="rId1" Type="http://schemas.openxmlformats.org/officeDocument/2006/relationships/printerSettings" Target="../printerSettings/printerSettings302.bin"/></Relationships>
</file>

<file path=xl/worksheets/_rels/sheet3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1.xml"/><Relationship Id="rId1" Type="http://schemas.openxmlformats.org/officeDocument/2006/relationships/printerSettings" Target="../printerSettings/printerSettings303.bin"/></Relationships>
</file>

<file path=xl/worksheets/_rels/sheet3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2.xml"/><Relationship Id="rId1" Type="http://schemas.openxmlformats.org/officeDocument/2006/relationships/printerSettings" Target="../printerSettings/printerSettings304.bin"/></Relationships>
</file>

<file path=xl/worksheets/_rels/sheet3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3.xml"/><Relationship Id="rId1" Type="http://schemas.openxmlformats.org/officeDocument/2006/relationships/printerSettings" Target="../printerSettings/printerSettings305.bin"/></Relationships>
</file>

<file path=xl/worksheets/_rels/sheet3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4.xml"/><Relationship Id="rId1" Type="http://schemas.openxmlformats.org/officeDocument/2006/relationships/printerSettings" Target="../printerSettings/printerSettings306.bin"/></Relationships>
</file>

<file path=xl/worksheets/_rels/sheet3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5.xml"/><Relationship Id="rId1" Type="http://schemas.openxmlformats.org/officeDocument/2006/relationships/printerSettings" Target="../printerSettings/printerSettings307.bin"/></Relationships>
</file>

<file path=xl/worksheets/_rels/sheet3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6.xml"/><Relationship Id="rId1" Type="http://schemas.openxmlformats.org/officeDocument/2006/relationships/printerSettings" Target="../printerSettings/printerSettings308.bin"/></Relationships>
</file>

<file path=xl/worksheets/_rels/sheet3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7.xml"/><Relationship Id="rId1" Type="http://schemas.openxmlformats.org/officeDocument/2006/relationships/printerSettings" Target="../printerSettings/printerSettings30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8.xml"/><Relationship Id="rId1" Type="http://schemas.openxmlformats.org/officeDocument/2006/relationships/printerSettings" Target="../printerSettings/printerSettings310.bin"/></Relationships>
</file>

<file path=xl/worksheets/_rels/sheet3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9.xml"/><Relationship Id="rId1" Type="http://schemas.openxmlformats.org/officeDocument/2006/relationships/printerSettings" Target="../printerSettings/printerSettings311.bin"/></Relationships>
</file>

<file path=xl/worksheets/_rels/sheet3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0.xml"/><Relationship Id="rId1" Type="http://schemas.openxmlformats.org/officeDocument/2006/relationships/printerSettings" Target="../printerSettings/printerSettings312.bin"/></Relationships>
</file>

<file path=xl/worksheets/_rels/sheet3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1.xml"/><Relationship Id="rId1" Type="http://schemas.openxmlformats.org/officeDocument/2006/relationships/printerSettings" Target="../printerSettings/printerSettings313.bin"/></Relationships>
</file>

<file path=xl/worksheets/_rels/sheet3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2.xml"/><Relationship Id="rId1" Type="http://schemas.openxmlformats.org/officeDocument/2006/relationships/printerSettings" Target="../printerSettings/printerSettings314.bin"/></Relationships>
</file>

<file path=xl/worksheets/_rels/sheet3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3.xml"/><Relationship Id="rId1" Type="http://schemas.openxmlformats.org/officeDocument/2006/relationships/printerSettings" Target="../printerSettings/printerSettings315.bin"/></Relationships>
</file>

<file path=xl/worksheets/_rels/sheet3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4.xml"/><Relationship Id="rId1" Type="http://schemas.openxmlformats.org/officeDocument/2006/relationships/printerSettings" Target="../printerSettings/printerSettings316.bin"/></Relationships>
</file>

<file path=xl/worksheets/_rels/sheet3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5.xml"/><Relationship Id="rId1" Type="http://schemas.openxmlformats.org/officeDocument/2006/relationships/printerSettings" Target="../printerSettings/printerSettings317.bin"/></Relationships>
</file>

<file path=xl/worksheets/_rels/sheet3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6.xml"/><Relationship Id="rId1" Type="http://schemas.openxmlformats.org/officeDocument/2006/relationships/printerSettings" Target="../printerSettings/printerSettings318.bin"/></Relationships>
</file>

<file path=xl/worksheets/_rels/sheet3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7.xml"/><Relationship Id="rId1" Type="http://schemas.openxmlformats.org/officeDocument/2006/relationships/printerSettings" Target="../printerSettings/printerSettings31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8.xml"/><Relationship Id="rId1" Type="http://schemas.openxmlformats.org/officeDocument/2006/relationships/printerSettings" Target="../printerSettings/printerSettings320.bin"/></Relationships>
</file>

<file path=xl/worksheets/_rels/sheet3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9.xml"/><Relationship Id="rId1" Type="http://schemas.openxmlformats.org/officeDocument/2006/relationships/printerSettings" Target="../printerSettings/printerSettings321.bin"/></Relationships>
</file>

<file path=xl/worksheets/_rels/sheet3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0.xml"/><Relationship Id="rId1" Type="http://schemas.openxmlformats.org/officeDocument/2006/relationships/printerSettings" Target="../printerSettings/printerSettings322.bin"/></Relationships>
</file>

<file path=xl/worksheets/_rels/sheet3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1.xml"/><Relationship Id="rId1" Type="http://schemas.openxmlformats.org/officeDocument/2006/relationships/printerSettings" Target="../printerSettings/printerSettings323.bin"/></Relationships>
</file>

<file path=xl/worksheets/_rels/sheet3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2.xml"/><Relationship Id="rId1" Type="http://schemas.openxmlformats.org/officeDocument/2006/relationships/printerSettings" Target="../printerSettings/printerSettings324.bin"/></Relationships>
</file>

<file path=xl/worksheets/_rels/sheet3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3.xml"/><Relationship Id="rId1" Type="http://schemas.openxmlformats.org/officeDocument/2006/relationships/printerSettings" Target="../printerSettings/printerSettings325.bin"/></Relationships>
</file>

<file path=xl/worksheets/_rels/sheet3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4.xml"/><Relationship Id="rId1" Type="http://schemas.openxmlformats.org/officeDocument/2006/relationships/printerSettings" Target="../printerSettings/printerSettings326.bin"/></Relationships>
</file>

<file path=xl/worksheets/_rels/sheet3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5.xml"/><Relationship Id="rId1" Type="http://schemas.openxmlformats.org/officeDocument/2006/relationships/printerSettings" Target="../printerSettings/printerSettings327.bin"/></Relationships>
</file>

<file path=xl/worksheets/_rels/sheet3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6.xml"/><Relationship Id="rId1" Type="http://schemas.openxmlformats.org/officeDocument/2006/relationships/printerSettings" Target="../printerSettings/printerSettings328.bin"/></Relationships>
</file>

<file path=xl/worksheets/_rels/sheet3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7.xml"/><Relationship Id="rId1" Type="http://schemas.openxmlformats.org/officeDocument/2006/relationships/printerSettings" Target="../printerSettings/printerSettings3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8.xml"/><Relationship Id="rId1" Type="http://schemas.openxmlformats.org/officeDocument/2006/relationships/printerSettings" Target="../printerSettings/printerSettings330.bin"/></Relationships>
</file>

<file path=xl/worksheets/_rels/sheet3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9.xml"/><Relationship Id="rId1" Type="http://schemas.openxmlformats.org/officeDocument/2006/relationships/printerSettings" Target="../printerSettings/printerSettings331.bin"/></Relationships>
</file>

<file path=xl/worksheets/_rels/sheet3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0.xml"/><Relationship Id="rId1" Type="http://schemas.openxmlformats.org/officeDocument/2006/relationships/printerSettings" Target="../printerSettings/printerSettings332.bin"/></Relationships>
</file>

<file path=xl/worksheets/_rels/sheet3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1.xml"/><Relationship Id="rId1" Type="http://schemas.openxmlformats.org/officeDocument/2006/relationships/printerSettings" Target="../printerSettings/printerSettings333.bin"/></Relationships>
</file>

<file path=xl/worksheets/_rels/sheet3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2.xml"/><Relationship Id="rId1" Type="http://schemas.openxmlformats.org/officeDocument/2006/relationships/printerSettings" Target="../printerSettings/printerSettings334.bin"/></Relationships>
</file>

<file path=xl/worksheets/_rels/sheet3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3.xml"/><Relationship Id="rId1" Type="http://schemas.openxmlformats.org/officeDocument/2006/relationships/printerSettings" Target="../printerSettings/printerSettings335.bin"/></Relationships>
</file>

<file path=xl/worksheets/_rels/sheet3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4.xml"/><Relationship Id="rId1" Type="http://schemas.openxmlformats.org/officeDocument/2006/relationships/printerSettings" Target="../printerSettings/printerSettings336.bin"/></Relationships>
</file>

<file path=xl/worksheets/_rels/sheet3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5.xml"/><Relationship Id="rId1" Type="http://schemas.openxmlformats.org/officeDocument/2006/relationships/printerSettings" Target="../printerSettings/printerSettings337.bin"/></Relationships>
</file>

<file path=xl/worksheets/_rels/sheet3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6.xml"/><Relationship Id="rId1" Type="http://schemas.openxmlformats.org/officeDocument/2006/relationships/printerSettings" Target="../printerSettings/printerSettings338.bin"/></Relationships>
</file>

<file path=xl/worksheets/_rels/sheet3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7.xml"/><Relationship Id="rId1" Type="http://schemas.openxmlformats.org/officeDocument/2006/relationships/printerSettings" Target="../printerSettings/printerSettings33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8.xml"/><Relationship Id="rId1" Type="http://schemas.openxmlformats.org/officeDocument/2006/relationships/printerSettings" Target="../printerSettings/printerSettings340.bin"/></Relationships>
</file>

<file path=xl/worksheets/_rels/sheet3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9.xml"/><Relationship Id="rId1" Type="http://schemas.openxmlformats.org/officeDocument/2006/relationships/printerSettings" Target="../printerSettings/printerSettings341.bin"/></Relationships>
</file>

<file path=xl/worksheets/_rels/sheet3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0.xml"/><Relationship Id="rId1" Type="http://schemas.openxmlformats.org/officeDocument/2006/relationships/printerSettings" Target="../printerSettings/printerSettings342.bin"/></Relationships>
</file>

<file path=xl/worksheets/_rels/sheet3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1.xml"/><Relationship Id="rId1" Type="http://schemas.openxmlformats.org/officeDocument/2006/relationships/printerSettings" Target="../printerSettings/printerSettings343.bin"/></Relationships>
</file>

<file path=xl/worksheets/_rels/sheet3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2.xml"/><Relationship Id="rId1" Type="http://schemas.openxmlformats.org/officeDocument/2006/relationships/printerSettings" Target="../printerSettings/printerSettings344.bin"/></Relationships>
</file>

<file path=xl/worksheets/_rels/sheet3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3.xml"/><Relationship Id="rId1" Type="http://schemas.openxmlformats.org/officeDocument/2006/relationships/printerSettings" Target="../printerSettings/printerSettings345.bin"/></Relationships>
</file>

<file path=xl/worksheets/_rels/sheet3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4.xml"/><Relationship Id="rId1" Type="http://schemas.openxmlformats.org/officeDocument/2006/relationships/printerSettings" Target="../printerSettings/printerSettings346.bin"/></Relationships>
</file>

<file path=xl/worksheets/_rels/sheet3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5.xml"/><Relationship Id="rId1" Type="http://schemas.openxmlformats.org/officeDocument/2006/relationships/printerSettings" Target="../printerSettings/printerSettings347.bin"/></Relationships>
</file>

<file path=xl/worksheets/_rels/sheet3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6.xml"/><Relationship Id="rId1" Type="http://schemas.openxmlformats.org/officeDocument/2006/relationships/printerSettings" Target="../printerSettings/printerSettings348.bin"/></Relationships>
</file>

<file path=xl/worksheets/_rels/sheet3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7.xml"/><Relationship Id="rId1" Type="http://schemas.openxmlformats.org/officeDocument/2006/relationships/printerSettings" Target="../printerSettings/printerSettings34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8.xml"/><Relationship Id="rId1" Type="http://schemas.openxmlformats.org/officeDocument/2006/relationships/printerSettings" Target="../printerSettings/printerSettings350.bin"/></Relationships>
</file>

<file path=xl/worksheets/_rels/sheet3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9.xml"/><Relationship Id="rId1" Type="http://schemas.openxmlformats.org/officeDocument/2006/relationships/printerSettings" Target="../printerSettings/printerSettings351.bin"/></Relationships>
</file>

<file path=xl/worksheets/_rels/sheet3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0.xml"/><Relationship Id="rId1" Type="http://schemas.openxmlformats.org/officeDocument/2006/relationships/printerSettings" Target="../printerSettings/printerSettings352.bin"/></Relationships>
</file>

<file path=xl/worksheets/_rels/sheet3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1.xml"/><Relationship Id="rId1" Type="http://schemas.openxmlformats.org/officeDocument/2006/relationships/printerSettings" Target="../printerSettings/printerSettings353.bin"/></Relationships>
</file>

<file path=xl/worksheets/_rels/sheet3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2.xml"/><Relationship Id="rId1" Type="http://schemas.openxmlformats.org/officeDocument/2006/relationships/printerSettings" Target="../printerSettings/printerSettings354.bin"/></Relationships>
</file>

<file path=xl/worksheets/_rels/sheet3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3.xml"/><Relationship Id="rId1" Type="http://schemas.openxmlformats.org/officeDocument/2006/relationships/printerSettings" Target="../printerSettings/printerSettings355.bin"/></Relationships>
</file>

<file path=xl/worksheets/_rels/sheet3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4.xml"/><Relationship Id="rId1" Type="http://schemas.openxmlformats.org/officeDocument/2006/relationships/printerSettings" Target="../printerSettings/printerSettings356.bin"/></Relationships>
</file>

<file path=xl/worksheets/_rels/sheet3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5.xml"/><Relationship Id="rId1" Type="http://schemas.openxmlformats.org/officeDocument/2006/relationships/printerSettings" Target="../printerSettings/printerSettings357.bin"/></Relationships>
</file>

<file path=xl/worksheets/_rels/sheet3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6.xml"/><Relationship Id="rId1" Type="http://schemas.openxmlformats.org/officeDocument/2006/relationships/printerSettings" Target="../printerSettings/printerSettings358.bin"/></Relationships>
</file>

<file path=xl/worksheets/_rels/sheet3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7.xml"/><Relationship Id="rId1" Type="http://schemas.openxmlformats.org/officeDocument/2006/relationships/printerSettings" Target="../printerSettings/printerSettings35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8.xml"/><Relationship Id="rId1" Type="http://schemas.openxmlformats.org/officeDocument/2006/relationships/printerSettings" Target="../printerSettings/printerSettings360.bin"/></Relationships>
</file>

<file path=xl/worksheets/_rels/sheet3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9.xml"/><Relationship Id="rId1" Type="http://schemas.openxmlformats.org/officeDocument/2006/relationships/printerSettings" Target="../printerSettings/printerSettings361.bin"/></Relationships>
</file>

<file path=xl/worksheets/_rels/sheet3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0.xml"/><Relationship Id="rId1" Type="http://schemas.openxmlformats.org/officeDocument/2006/relationships/printerSettings" Target="../printerSettings/printerSettings362.bin"/></Relationships>
</file>

<file path=xl/worksheets/_rels/sheet3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1.xml"/><Relationship Id="rId1" Type="http://schemas.openxmlformats.org/officeDocument/2006/relationships/printerSettings" Target="../printerSettings/printerSettings363.bin"/></Relationships>
</file>

<file path=xl/worksheets/_rels/sheet3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2.xml"/><Relationship Id="rId1" Type="http://schemas.openxmlformats.org/officeDocument/2006/relationships/printerSettings" Target="../printerSettings/printerSettings364.bin"/></Relationships>
</file>

<file path=xl/worksheets/_rels/sheet3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3.xml"/><Relationship Id="rId1" Type="http://schemas.openxmlformats.org/officeDocument/2006/relationships/printerSettings" Target="../printerSettings/printerSettings365.bin"/></Relationships>
</file>

<file path=xl/worksheets/_rels/sheet3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4.xml"/><Relationship Id="rId1" Type="http://schemas.openxmlformats.org/officeDocument/2006/relationships/printerSettings" Target="../printerSettings/printerSettings366.bin"/></Relationships>
</file>

<file path=xl/worksheets/_rels/sheet3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5.xml"/><Relationship Id="rId1" Type="http://schemas.openxmlformats.org/officeDocument/2006/relationships/printerSettings" Target="../printerSettings/printerSettings367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4:W57"/>
  <sheetViews>
    <sheetView showGridLines="0" showRowColHeaders="0" topLeftCell="A19" zoomScale="95" zoomScaleNormal="95" workbookViewId="0">
      <selection activeCell="P47" sqref="P47"/>
    </sheetView>
  </sheetViews>
  <sheetFormatPr defaultColWidth="9.7109375" defaultRowHeight="12" customHeight="1" x14ac:dyDescent="0.25"/>
  <cols>
    <col min="1" max="1" width="8.85546875" style="4" customWidth="1"/>
    <col min="2" max="2" width="10.28515625" style="4" customWidth="1"/>
    <col min="3" max="3" width="7" style="4" customWidth="1"/>
    <col min="4" max="8" width="9.7109375" style="4"/>
    <col min="9" max="9" width="4.5703125" style="4" customWidth="1"/>
    <col min="10" max="16384" width="9.7109375" style="4"/>
  </cols>
  <sheetData>
    <row r="4" spans="1:23" ht="20.25" customHeight="1" thickBot="1" x14ac:dyDescent="0.3"/>
    <row r="5" spans="1:23" ht="34.5" customHeight="1" thickBot="1" x14ac:dyDescent="0.3">
      <c r="C5" s="70" t="s">
        <v>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/>
    </row>
    <row r="6" spans="1:23" ht="22.5" customHeight="1" thickBot="1" x14ac:dyDescent="0.3">
      <c r="D6" s="73" t="s">
        <v>33</v>
      </c>
      <c r="E6" s="74"/>
      <c r="F6" s="74"/>
      <c r="G6" s="74"/>
      <c r="H6" s="74"/>
      <c r="I6" s="74"/>
      <c r="J6" s="74"/>
      <c r="K6" s="74"/>
      <c r="L6" s="74"/>
      <c r="M6" s="74"/>
      <c r="N6" s="75"/>
    </row>
    <row r="7" spans="1:23" ht="12" customHeight="1" x14ac:dyDescent="0.25">
      <c r="E7" s="88">
        <v>2025</v>
      </c>
      <c r="F7" s="89"/>
      <c r="G7" s="89"/>
      <c r="H7" s="89"/>
      <c r="I7" s="89"/>
      <c r="J7" s="89"/>
      <c r="K7" s="89"/>
      <c r="L7" s="90"/>
      <c r="W7" s="31"/>
    </row>
    <row r="8" spans="1:23" ht="12" customHeight="1" thickBot="1" x14ac:dyDescent="0.3">
      <c r="E8" s="91"/>
      <c r="F8" s="92"/>
      <c r="G8" s="92"/>
      <c r="H8" s="92"/>
      <c r="I8" s="92"/>
      <c r="J8" s="92"/>
      <c r="K8" s="92"/>
      <c r="L8" s="93"/>
    </row>
    <row r="9" spans="1:23" ht="7.5" customHeight="1" thickBot="1" x14ac:dyDescent="0.3"/>
    <row r="10" spans="1:23" ht="22.5" customHeight="1" thickBot="1" x14ac:dyDescent="0.3">
      <c r="B10" s="94">
        <f>DATE($E$7,1,1)</f>
        <v>45658</v>
      </c>
      <c r="C10" s="95"/>
      <c r="D10" s="95"/>
      <c r="E10" s="95"/>
      <c r="F10" s="95"/>
      <c r="G10" s="95"/>
      <c r="H10" s="96"/>
      <c r="J10" s="94">
        <f>DATE($E$7,2,1)</f>
        <v>45689</v>
      </c>
      <c r="K10" s="95"/>
      <c r="L10" s="95"/>
      <c r="M10" s="95"/>
      <c r="N10" s="95"/>
      <c r="O10" s="95"/>
      <c r="P10" s="96"/>
    </row>
    <row r="11" spans="1:23" ht="10.5" customHeight="1" thickTop="1" thickBot="1" x14ac:dyDescent="0.3">
      <c r="B11" s="10" t="str">
        <f t="shared" ref="B11:P11" si="0">TEXT(B12,"dddd")</f>
        <v>sreda</v>
      </c>
      <c r="C11" s="11" t="str">
        <f t="shared" si="0"/>
        <v>četvrtak</v>
      </c>
      <c r="D11" s="11" t="str">
        <f t="shared" si="0"/>
        <v>petak</v>
      </c>
      <c r="E11" s="11" t="str">
        <f t="shared" si="0"/>
        <v>subota</v>
      </c>
      <c r="F11" s="11" t="str">
        <f t="shared" si="0"/>
        <v>nedelja</v>
      </c>
      <c r="G11" s="11" t="str">
        <f t="shared" si="0"/>
        <v>ponedeljak</v>
      </c>
      <c r="H11" s="12" t="str">
        <f>TEXT(H12,"dddd")</f>
        <v>utorak</v>
      </c>
      <c r="J11" s="10" t="str">
        <f t="shared" si="0"/>
        <v>subota</v>
      </c>
      <c r="K11" s="11" t="str">
        <f t="shared" si="0"/>
        <v>nedelja</v>
      </c>
      <c r="L11" s="11" t="str">
        <f t="shared" si="0"/>
        <v>ponedeljak</v>
      </c>
      <c r="M11" s="12" t="str">
        <f>TEXT(M12,"dddd")</f>
        <v>utorak</v>
      </c>
      <c r="N11" s="11" t="str">
        <f t="shared" si="0"/>
        <v>sreda</v>
      </c>
      <c r="O11" s="11" t="str">
        <f t="shared" si="0"/>
        <v>četvrtak</v>
      </c>
      <c r="P11" s="12" t="str">
        <f t="shared" si="0"/>
        <v>petak</v>
      </c>
    </row>
    <row r="12" spans="1:23" ht="10.5" customHeight="1" thickTop="1" x14ac:dyDescent="0.25">
      <c r="A12" s="15"/>
      <c r="B12" s="7">
        <f>DATE($E$7,1,1)</f>
        <v>45658</v>
      </c>
      <c r="C12" s="7">
        <f>DATE($E$7,1,2)</f>
        <v>45659</v>
      </c>
      <c r="D12" s="19">
        <f>DATE($E$7,1,3)</f>
        <v>45660</v>
      </c>
      <c r="E12" s="19">
        <f>DATE($E$7,1,4)</f>
        <v>45661</v>
      </c>
      <c r="F12" s="19">
        <f>DATE($E$7,1,5)</f>
        <v>45662</v>
      </c>
      <c r="G12" s="19">
        <f>DATE($E$7,1,6)</f>
        <v>45663</v>
      </c>
      <c r="H12" s="16">
        <f>DATE($E$7,1,7)</f>
        <v>45664</v>
      </c>
      <c r="I12" s="15"/>
      <c r="J12" s="19">
        <f>DATE($E$7,2,1)</f>
        <v>45689</v>
      </c>
      <c r="K12" s="19">
        <f>DATE($E$7,2,2)</f>
        <v>45690</v>
      </c>
      <c r="L12" s="19">
        <f>DATE($E$7,2,3)</f>
        <v>45691</v>
      </c>
      <c r="M12" s="19">
        <f>DATE($E$7,2,4)</f>
        <v>45692</v>
      </c>
      <c r="N12" s="19">
        <f>DATE($E$7,2,5)</f>
        <v>45693</v>
      </c>
      <c r="O12" s="7">
        <f>DATE($E$7,2,6)</f>
        <v>45694</v>
      </c>
      <c r="P12" s="16">
        <f>DATE($E$7,2,7)</f>
        <v>45695</v>
      </c>
    </row>
    <row r="13" spans="1:23" ht="10.5" customHeight="1" x14ac:dyDescent="0.25">
      <c r="A13" s="15"/>
      <c r="B13" s="7">
        <f>DATE($E$7,1,8)</f>
        <v>45665</v>
      </c>
      <c r="C13" s="7">
        <f>DATE($E$7,1,9)</f>
        <v>45666</v>
      </c>
      <c r="D13" s="19">
        <f>DATE($E$7,1,10)</f>
        <v>45667</v>
      </c>
      <c r="E13" s="19">
        <f>DATE($E$7,1,11)</f>
        <v>45668</v>
      </c>
      <c r="F13" s="19">
        <f>DATE($E$7,1,12)</f>
        <v>45669</v>
      </c>
      <c r="G13" s="19">
        <f>DATE($E$7,1,13)</f>
        <v>45670</v>
      </c>
      <c r="H13" s="17">
        <f>DATE($E$7,1,14)</f>
        <v>45671</v>
      </c>
      <c r="I13" s="15"/>
      <c r="J13" s="19">
        <f>DATE($E$7,2,8)</f>
        <v>45696</v>
      </c>
      <c r="K13" s="19">
        <f>DATE($E$7,2,9)</f>
        <v>45697</v>
      </c>
      <c r="L13" s="19">
        <f>DATE($E$7,2,10)</f>
        <v>45698</v>
      </c>
      <c r="M13" s="19">
        <f>DATE($E$7,2,11)</f>
        <v>45699</v>
      </c>
      <c r="N13" s="19">
        <f>DATE($E$7,1,12)</f>
        <v>45669</v>
      </c>
      <c r="O13" s="7">
        <f>DATE($E$7,1,13)</f>
        <v>45670</v>
      </c>
      <c r="P13" s="17">
        <f>DATE($E$7,1,14)</f>
        <v>45671</v>
      </c>
    </row>
    <row r="14" spans="1:23" ht="10.5" customHeight="1" x14ac:dyDescent="0.25">
      <c r="A14" s="15"/>
      <c r="B14" s="7">
        <f>DATE($E$7,1,15)</f>
        <v>45672</v>
      </c>
      <c r="C14" s="7">
        <f>DATE($E$7,1,16)</f>
        <v>45673</v>
      </c>
      <c r="D14" s="19">
        <f>DATE($E$7,1,17)</f>
        <v>45674</v>
      </c>
      <c r="E14" s="19">
        <f>DATE($E$7,1,18)</f>
        <v>45675</v>
      </c>
      <c r="F14" s="19">
        <f>DATE($E$7,1,19)</f>
        <v>45676</v>
      </c>
      <c r="G14" s="19">
        <f>DATE($E$7,1,20)</f>
        <v>45677</v>
      </c>
      <c r="H14" s="17">
        <f>DATE($E$7,1,21)</f>
        <v>45678</v>
      </c>
      <c r="I14" s="15"/>
      <c r="J14" s="19">
        <f>DATE($E$7,22,15)</f>
        <v>46310</v>
      </c>
      <c r="K14" s="19">
        <f>DATE($E$7,2,16)</f>
        <v>45704</v>
      </c>
      <c r="L14" s="19">
        <f>DATE($E$7,2,17)</f>
        <v>45705</v>
      </c>
      <c r="M14" s="19">
        <f>DATE($E$7,2,18)</f>
        <v>45706</v>
      </c>
      <c r="N14" s="19">
        <f>DATE($E$7,1,19)</f>
        <v>45676</v>
      </c>
      <c r="O14" s="7">
        <f>DATE($E$7,1,20)</f>
        <v>45677</v>
      </c>
      <c r="P14" s="17">
        <f>DATE($E$7,1,21)</f>
        <v>45678</v>
      </c>
    </row>
    <row r="15" spans="1:23" ht="10.5" customHeight="1" thickBot="1" x14ac:dyDescent="0.3">
      <c r="A15" s="15"/>
      <c r="B15" s="7">
        <f>DATE($E$7,1,22)</f>
        <v>45679</v>
      </c>
      <c r="C15" s="7">
        <f>DATE($E$7,1,23)</f>
        <v>45680</v>
      </c>
      <c r="D15" s="19">
        <f>DATE($E$7,1,24)</f>
        <v>45681</v>
      </c>
      <c r="E15" s="20">
        <f>DATE($E$7,1,25)</f>
        <v>45682</v>
      </c>
      <c r="F15" s="20">
        <f>DATE($E$7,1,26)</f>
        <v>45683</v>
      </c>
      <c r="G15" s="20">
        <f>DATE($E$7,1,27)</f>
        <v>45684</v>
      </c>
      <c r="H15" s="14">
        <f>DATE($E$7,1,28)</f>
        <v>45685</v>
      </c>
      <c r="I15" s="33"/>
      <c r="J15" s="26">
        <f>DATE($E$7,21,22)</f>
        <v>46287</v>
      </c>
      <c r="K15" s="20">
        <f>DATE($E$7,2,23)</f>
        <v>45711</v>
      </c>
      <c r="L15" s="20">
        <f>DATE($E$7,2,24)</f>
        <v>45712</v>
      </c>
      <c r="M15" s="20">
        <f>DATE($E$7,2,25)</f>
        <v>45713</v>
      </c>
      <c r="N15" s="20">
        <f>DATE($E$7,1,26)</f>
        <v>45683</v>
      </c>
      <c r="O15" s="9">
        <f>DATE($E$7,1,27)</f>
        <v>45684</v>
      </c>
      <c r="P15" s="14">
        <f>DATE($E$7,1,28)</f>
        <v>45685</v>
      </c>
    </row>
    <row r="16" spans="1:23" ht="10.5" customHeight="1" thickTop="1" thickBot="1" x14ac:dyDescent="0.3">
      <c r="A16" s="15"/>
      <c r="B16" s="9">
        <f>DATE($E$7,1,29)</f>
        <v>45686</v>
      </c>
      <c r="C16" s="9">
        <f>DATE($E$7,1,30)</f>
        <v>45687</v>
      </c>
      <c r="D16" s="14">
        <f>DATE($E$7,1,31)</f>
        <v>45688</v>
      </c>
      <c r="E16" s="6"/>
      <c r="F16" s="6"/>
      <c r="G16" s="6"/>
      <c r="H16" s="6"/>
      <c r="I16" s="31"/>
      <c r="J16" s="19"/>
      <c r="K16" s="32"/>
      <c r="L16" s="6"/>
      <c r="M16" s="6"/>
      <c r="N16" s="6"/>
      <c r="O16" s="6"/>
      <c r="P16" s="6"/>
    </row>
    <row r="17" spans="1:17" ht="8.25" customHeight="1" thickTop="1" thickBot="1" x14ac:dyDescent="0.3"/>
    <row r="18" spans="1:17" ht="17.25" customHeight="1" thickBot="1" x14ac:dyDescent="0.3">
      <c r="B18" s="76">
        <f>DATE($E$7,3,1)</f>
        <v>45717</v>
      </c>
      <c r="C18" s="77"/>
      <c r="D18" s="77"/>
      <c r="E18" s="77"/>
      <c r="F18" s="77"/>
      <c r="G18" s="77"/>
      <c r="H18" s="78"/>
      <c r="J18" s="76">
        <f>DATE($E$7,4,1)</f>
        <v>45748</v>
      </c>
      <c r="K18" s="77"/>
      <c r="L18" s="77"/>
      <c r="M18" s="77"/>
      <c r="N18" s="77"/>
      <c r="O18" s="77"/>
      <c r="P18" s="78"/>
    </row>
    <row r="19" spans="1:17" ht="10.5" customHeight="1" thickTop="1" thickBot="1" x14ac:dyDescent="0.3">
      <c r="B19" s="10" t="str">
        <f t="shared" ref="B19:H19" si="1">TEXT(B20,"dddd")</f>
        <v>subota</v>
      </c>
      <c r="C19" s="11" t="str">
        <f t="shared" si="1"/>
        <v>nedelja</v>
      </c>
      <c r="D19" s="11" t="str">
        <f t="shared" si="1"/>
        <v>ponedeljak</v>
      </c>
      <c r="E19" s="11" t="str">
        <f t="shared" si="1"/>
        <v>utorak</v>
      </c>
      <c r="F19" s="11" t="str">
        <f t="shared" si="1"/>
        <v>sreda</v>
      </c>
      <c r="G19" s="11" t="str">
        <f t="shared" si="1"/>
        <v>četvrtak</v>
      </c>
      <c r="H19" s="12" t="str">
        <f t="shared" si="1"/>
        <v>petak</v>
      </c>
      <c r="J19" s="10" t="str">
        <f t="shared" ref="J19:O19" si="2">TEXT(J20,"dddd")</f>
        <v>utorak</v>
      </c>
      <c r="K19" s="11" t="str">
        <f t="shared" si="2"/>
        <v>sreda</v>
      </c>
      <c r="L19" s="11" t="str">
        <f t="shared" si="2"/>
        <v>četvrtak</v>
      </c>
      <c r="M19" s="11" t="str">
        <f t="shared" si="2"/>
        <v>petak</v>
      </c>
      <c r="N19" s="11" t="str">
        <f t="shared" si="2"/>
        <v>subota</v>
      </c>
      <c r="O19" s="11" t="str">
        <f t="shared" si="2"/>
        <v>nedelja</v>
      </c>
      <c r="P19" s="12" t="str">
        <f>TEXT(P20,"dddd")</f>
        <v>ponedeljak</v>
      </c>
    </row>
    <row r="20" spans="1:17" ht="10.5" customHeight="1" thickTop="1" x14ac:dyDescent="0.25">
      <c r="A20" s="15"/>
      <c r="B20" s="19">
        <f>DATE($E$7,3,1)</f>
        <v>45717</v>
      </c>
      <c r="C20" s="19">
        <f>DATE($E$7,3,2)</f>
        <v>45718</v>
      </c>
      <c r="D20" s="19">
        <f>DATE($E$7,3,3)</f>
        <v>45719</v>
      </c>
      <c r="E20" s="19">
        <f>DATE($E$7,3,4)</f>
        <v>45720</v>
      </c>
      <c r="F20" s="19">
        <f>DATE($E$7,3,5)</f>
        <v>45721</v>
      </c>
      <c r="G20" s="19">
        <f>DATE($E$7,3,6)</f>
        <v>45722</v>
      </c>
      <c r="H20" s="22">
        <f>DATE($E$7,3,7)</f>
        <v>45723</v>
      </c>
      <c r="I20" s="15"/>
      <c r="J20" s="19">
        <f>DATE($E$7,4,1)</f>
        <v>45748</v>
      </c>
      <c r="K20" s="19">
        <f>DATE($E$7,4,2)</f>
        <v>45749</v>
      </c>
      <c r="L20" s="19">
        <f>DATE($E$7,4,3)</f>
        <v>45750</v>
      </c>
      <c r="M20" s="19">
        <f>DATE($E$7,4,4)</f>
        <v>45751</v>
      </c>
      <c r="N20" s="19">
        <f>DATE($E$7,4,5)</f>
        <v>45752</v>
      </c>
      <c r="O20" s="19">
        <f>DATE($E$7,4,6)</f>
        <v>45753</v>
      </c>
      <c r="P20" s="22">
        <f>DATE($E$7,4,7)</f>
        <v>45754</v>
      </c>
    </row>
    <row r="21" spans="1:17" ht="10.5" customHeight="1" x14ac:dyDescent="0.25">
      <c r="A21" s="15"/>
      <c r="B21" s="19">
        <f>DATE($E$7,3,8)</f>
        <v>45724</v>
      </c>
      <c r="C21" s="19">
        <f>DATE($E$7,1,9)</f>
        <v>45666</v>
      </c>
      <c r="D21" s="19">
        <f>DATE($E$7,1,10)</f>
        <v>45667</v>
      </c>
      <c r="E21" s="19">
        <f>DATE($E$7,1,11)</f>
        <v>45668</v>
      </c>
      <c r="F21" s="19">
        <f>DATE($E$7,1,12)</f>
        <v>45669</v>
      </c>
      <c r="G21" s="19">
        <f>DATE($E$7,1,13)</f>
        <v>45670</v>
      </c>
      <c r="H21" s="23">
        <f>DATE($E$7,1,14)</f>
        <v>45671</v>
      </c>
      <c r="I21" s="15"/>
      <c r="J21" s="19">
        <f>DATE($E$7,3,8)</f>
        <v>45724</v>
      </c>
      <c r="K21" s="19">
        <f>DATE($E$7,1,9)</f>
        <v>45666</v>
      </c>
      <c r="L21" s="19">
        <f>DATE($E$7,1,10)</f>
        <v>45667</v>
      </c>
      <c r="M21" s="19">
        <f>DATE($E$7,1,11)</f>
        <v>45668</v>
      </c>
      <c r="N21" s="19">
        <f>DATE($E$7,1,12)</f>
        <v>45669</v>
      </c>
      <c r="O21" s="19">
        <f>DATE($E$7,1,13)</f>
        <v>45670</v>
      </c>
      <c r="P21" s="23">
        <f>DATE($E$7,1,14)</f>
        <v>45671</v>
      </c>
    </row>
    <row r="22" spans="1:17" ht="10.5" customHeight="1" x14ac:dyDescent="0.25">
      <c r="A22" s="15"/>
      <c r="B22" s="19">
        <f>DATE($E$7,1,15)</f>
        <v>45672</v>
      </c>
      <c r="C22" s="19">
        <f>DATE($E$7,1,16)</f>
        <v>45673</v>
      </c>
      <c r="D22" s="19">
        <f>DATE($E$7,1,17)</f>
        <v>45674</v>
      </c>
      <c r="E22" s="19">
        <f>DATE($E$7,1,18)</f>
        <v>45675</v>
      </c>
      <c r="F22" s="19">
        <f>DATE($E$7,1,19)</f>
        <v>45676</v>
      </c>
      <c r="G22" s="19">
        <f>DATE($E$7,1,20)</f>
        <v>45677</v>
      </c>
      <c r="H22" s="23">
        <f>DATE($E$7,1,21)</f>
        <v>45678</v>
      </c>
      <c r="I22" s="15"/>
      <c r="J22" s="19">
        <f>DATE($E$7,1,15)</f>
        <v>45672</v>
      </c>
      <c r="K22" s="19">
        <f>DATE($E$7,1,16)</f>
        <v>45673</v>
      </c>
      <c r="L22" s="19">
        <f>DATE($E$7,1,17)</f>
        <v>45674</v>
      </c>
      <c r="M22" s="19">
        <f>DATE($E$7,1,18)</f>
        <v>45675</v>
      </c>
      <c r="N22" s="19">
        <f>DATE($E$7,1,19)</f>
        <v>45676</v>
      </c>
      <c r="O22" s="19">
        <f>DATE($E$7,1,20)</f>
        <v>45677</v>
      </c>
      <c r="P22" s="23">
        <f>DATE($E$7,1,21)</f>
        <v>45678</v>
      </c>
    </row>
    <row r="23" spans="1:17" ht="10.5" customHeight="1" thickBot="1" x14ac:dyDescent="0.3">
      <c r="A23" s="15"/>
      <c r="B23" s="19">
        <f>DATE($E$7,1,22)</f>
        <v>45679</v>
      </c>
      <c r="C23" s="19">
        <f>DATE($E$7,1,23)</f>
        <v>45680</v>
      </c>
      <c r="D23" s="19">
        <f>DATE($E$7,1,24)</f>
        <v>45681</v>
      </c>
      <c r="E23" s="20">
        <f>DATE($E$7,1,25)</f>
        <v>45682</v>
      </c>
      <c r="F23" s="20">
        <f>DATE($E$7,1,26)</f>
        <v>45683</v>
      </c>
      <c r="G23" s="20">
        <f>DATE($E$7,1,27)</f>
        <v>45684</v>
      </c>
      <c r="H23" s="24">
        <f>DATE($E$7,1,28)</f>
        <v>45685</v>
      </c>
      <c r="I23" s="15"/>
      <c r="J23" s="19">
        <f>DATE($E$7,1,22)</f>
        <v>45679</v>
      </c>
      <c r="K23" s="19">
        <f>DATE($E$7,1,23)</f>
        <v>45680</v>
      </c>
      <c r="L23" s="20">
        <f>DATE($E$7,1,24)</f>
        <v>45681</v>
      </c>
      <c r="M23" s="20">
        <f>DATE($E$7,1,25)</f>
        <v>45682</v>
      </c>
      <c r="N23" s="20">
        <f>DATE($E$7,1,26)</f>
        <v>45683</v>
      </c>
      <c r="O23" s="20">
        <f>DATE($E$7,1,27)</f>
        <v>45684</v>
      </c>
      <c r="P23" s="24">
        <f>DATE($E$7,1,28)</f>
        <v>45685</v>
      </c>
    </row>
    <row r="24" spans="1:17" ht="10.5" customHeight="1" thickTop="1" thickBot="1" x14ac:dyDescent="0.3">
      <c r="A24" s="15"/>
      <c r="B24" s="20">
        <f>DATE($E$7,1,29)</f>
        <v>45686</v>
      </c>
      <c r="C24" s="20">
        <f>DATE($E$7,1,30)</f>
        <v>45687</v>
      </c>
      <c r="D24" s="24">
        <f>DATE($E$7,1,31)</f>
        <v>45688</v>
      </c>
      <c r="E24" s="6"/>
      <c r="F24" s="6"/>
      <c r="G24" s="6"/>
      <c r="H24" s="6"/>
      <c r="I24" s="15"/>
      <c r="J24" s="20">
        <f>DATE($E$7,1,29)</f>
        <v>45686</v>
      </c>
      <c r="K24" s="20">
        <f>DATE($E$7,1,30)</f>
        <v>45687</v>
      </c>
      <c r="L24" s="21"/>
      <c r="M24" s="6"/>
      <c r="N24" s="6"/>
      <c r="O24" s="6"/>
    </row>
    <row r="25" spans="1:17" ht="8.25" customHeight="1" thickTop="1" thickBot="1" x14ac:dyDescent="0.3"/>
    <row r="26" spans="1:17" ht="15.75" customHeight="1" thickBot="1" x14ac:dyDescent="0.3">
      <c r="B26" s="79">
        <f>DATE($E$7,5,1)</f>
        <v>45778</v>
      </c>
      <c r="C26" s="80"/>
      <c r="D26" s="80"/>
      <c r="E26" s="80"/>
      <c r="F26" s="80"/>
      <c r="G26" s="80"/>
      <c r="H26" s="81"/>
      <c r="J26" s="82">
        <f>DATE($E$7,6,1)</f>
        <v>45809</v>
      </c>
      <c r="K26" s="83"/>
      <c r="L26" s="83"/>
      <c r="M26" s="83"/>
      <c r="N26" s="83"/>
      <c r="O26" s="83"/>
      <c r="P26" s="84"/>
    </row>
    <row r="27" spans="1:17" ht="10.5" customHeight="1" thickTop="1" thickBot="1" x14ac:dyDescent="0.3">
      <c r="B27" s="10" t="str">
        <f t="shared" ref="B27:H27" si="3">TEXT(B28,"dddd")</f>
        <v>četvrtak</v>
      </c>
      <c r="C27" s="11" t="str">
        <f t="shared" si="3"/>
        <v>petak</v>
      </c>
      <c r="D27" s="11" t="str">
        <f t="shared" si="3"/>
        <v>subota</v>
      </c>
      <c r="E27" s="11" t="str">
        <f t="shared" si="3"/>
        <v>nedelja</v>
      </c>
      <c r="F27" s="11" t="str">
        <f t="shared" si="3"/>
        <v>ponedeljak</v>
      </c>
      <c r="G27" s="11" t="str">
        <f t="shared" si="3"/>
        <v>utorak</v>
      </c>
      <c r="H27" s="12" t="str">
        <f t="shared" si="3"/>
        <v>sreda</v>
      </c>
      <c r="J27" s="8" t="str">
        <f t="shared" ref="J27:P27" si="4">TEXT(J28,"dddd")</f>
        <v>nedelja</v>
      </c>
      <c r="K27" s="12" t="str">
        <f>TEXT(K28,"dddd")</f>
        <v>ponedeljak</v>
      </c>
      <c r="L27" s="8" t="str">
        <f t="shared" si="4"/>
        <v>utorak</v>
      </c>
      <c r="M27" s="8" t="str">
        <f t="shared" si="4"/>
        <v>sreda</v>
      </c>
      <c r="N27" s="8" t="str">
        <f t="shared" si="4"/>
        <v>četvrtak</v>
      </c>
      <c r="O27" s="8" t="str">
        <f t="shared" si="4"/>
        <v>petak</v>
      </c>
      <c r="P27" s="8" t="str">
        <f t="shared" si="4"/>
        <v>subota</v>
      </c>
      <c r="Q27" s="5"/>
    </row>
    <row r="28" spans="1:17" ht="10.5" customHeight="1" thickTop="1" x14ac:dyDescent="0.25">
      <c r="B28" s="25">
        <f>DATE($E$7,5,1)</f>
        <v>45778</v>
      </c>
      <c r="C28" s="19">
        <f>DATE($E$7,5,2)</f>
        <v>45779</v>
      </c>
      <c r="D28" s="19">
        <f>DATE($E$7,5,3)</f>
        <v>45780</v>
      </c>
      <c r="E28" s="19">
        <f>DATE($E$7,5,4)</f>
        <v>45781</v>
      </c>
      <c r="F28" s="19">
        <f>DATE($E$7,5,5)</f>
        <v>45782</v>
      </c>
      <c r="G28" s="19">
        <f>DATE($E$7,5,6)</f>
        <v>45783</v>
      </c>
      <c r="H28" s="22">
        <f>DATE($E$7,5,7)</f>
        <v>45784</v>
      </c>
      <c r="I28" s="15"/>
      <c r="J28" s="19">
        <f>DATE($E$7,6,1)</f>
        <v>45809</v>
      </c>
      <c r="K28" s="19">
        <f>DATE($E$7,6,2)</f>
        <v>45810</v>
      </c>
      <c r="L28" s="19">
        <f>DATE($E$7,6,3)</f>
        <v>45811</v>
      </c>
      <c r="M28" s="19">
        <f>DATE($E$7,6,4)</f>
        <v>45812</v>
      </c>
      <c r="N28" s="19">
        <f>DATE($E$7,6,5)</f>
        <v>45813</v>
      </c>
      <c r="O28" s="19">
        <f>DATE($E$7,6,6)</f>
        <v>45814</v>
      </c>
      <c r="P28" s="22">
        <f>DATE($E$7,6,7)</f>
        <v>45815</v>
      </c>
    </row>
    <row r="29" spans="1:17" ht="10.5" customHeight="1" x14ac:dyDescent="0.25">
      <c r="A29" s="15"/>
      <c r="B29" s="19">
        <f>DATE($E$7,3,8)</f>
        <v>45724</v>
      </c>
      <c r="C29" s="19">
        <f>DATE($E$7,1,9)</f>
        <v>45666</v>
      </c>
      <c r="D29" s="19">
        <f>DATE($E$7,1,10)</f>
        <v>45667</v>
      </c>
      <c r="E29" s="19">
        <f>DATE($E$7,1,11)</f>
        <v>45668</v>
      </c>
      <c r="F29" s="19">
        <f>DATE($E$7,1,12)</f>
        <v>45669</v>
      </c>
      <c r="G29" s="19">
        <f>DATE($E$7,1,13)</f>
        <v>45670</v>
      </c>
      <c r="H29" s="23">
        <f>DATE($E$7,1,14)</f>
        <v>45671</v>
      </c>
      <c r="I29" s="15"/>
      <c r="J29" s="19">
        <f>DATE($E$7,3,8)</f>
        <v>45724</v>
      </c>
      <c r="K29" s="19">
        <f>DATE($E$7,1,9)</f>
        <v>45666</v>
      </c>
      <c r="L29" s="19">
        <f>DATE($E$7,1,10)</f>
        <v>45667</v>
      </c>
      <c r="M29" s="19">
        <f>DATE($E$7,1,11)</f>
        <v>45668</v>
      </c>
      <c r="N29" s="19">
        <f>DATE($E$7,1,12)</f>
        <v>45669</v>
      </c>
      <c r="O29" s="19">
        <f>DATE($E$7,1,13)</f>
        <v>45670</v>
      </c>
      <c r="P29" s="23">
        <f>DATE($E$7,1,14)</f>
        <v>45671</v>
      </c>
    </row>
    <row r="30" spans="1:17" ht="10.5" customHeight="1" x14ac:dyDescent="0.25">
      <c r="A30" s="15"/>
      <c r="B30" s="19">
        <f>DATE($E$7,1,15)</f>
        <v>45672</v>
      </c>
      <c r="C30" s="19">
        <f>DATE($E$7,1,16)</f>
        <v>45673</v>
      </c>
      <c r="D30" s="19">
        <f>DATE($E$7,1,17)</f>
        <v>45674</v>
      </c>
      <c r="E30" s="19">
        <f>DATE($E$7,1,18)</f>
        <v>45675</v>
      </c>
      <c r="F30" s="19">
        <f>DATE($E$7,1,19)</f>
        <v>45676</v>
      </c>
      <c r="G30" s="19">
        <f>DATE($E$7,1,20)</f>
        <v>45677</v>
      </c>
      <c r="H30" s="23">
        <f>DATE($E$7,1,21)</f>
        <v>45678</v>
      </c>
      <c r="I30" s="15"/>
      <c r="J30" s="19">
        <f>DATE($E$7,1,15)</f>
        <v>45672</v>
      </c>
      <c r="K30" s="19">
        <f>DATE($E$7,1,16)</f>
        <v>45673</v>
      </c>
      <c r="L30" s="19">
        <f>DATE($E$7,1,17)</f>
        <v>45674</v>
      </c>
      <c r="M30" s="19">
        <f>DATE($E$7,1,18)</f>
        <v>45675</v>
      </c>
      <c r="N30" s="19">
        <f>DATE($E$7,1,19)</f>
        <v>45676</v>
      </c>
      <c r="O30" s="19">
        <f>DATE($E$7,1,20)</f>
        <v>45677</v>
      </c>
      <c r="P30" s="23">
        <f>DATE($E$7,1,21)</f>
        <v>45678</v>
      </c>
    </row>
    <row r="31" spans="1:17" ht="10.5" customHeight="1" thickBot="1" x14ac:dyDescent="0.3">
      <c r="A31" s="15"/>
      <c r="B31" s="19">
        <f>DATE($E$7,1,22)</f>
        <v>45679</v>
      </c>
      <c r="C31" s="19">
        <f>DATE($E$7,1,23)</f>
        <v>45680</v>
      </c>
      <c r="D31" s="19">
        <f>DATE($E$7,1,24)</f>
        <v>45681</v>
      </c>
      <c r="E31" s="20">
        <f>DATE($E$7,1,25)</f>
        <v>45682</v>
      </c>
      <c r="F31" s="20">
        <f>DATE($E$7,1,26)</f>
        <v>45683</v>
      </c>
      <c r="G31" s="20">
        <f>DATE($E$7,1,27)</f>
        <v>45684</v>
      </c>
      <c r="H31" s="24">
        <f>DATE($E$7,1,28)</f>
        <v>45685</v>
      </c>
      <c r="I31" s="15"/>
      <c r="J31" s="19">
        <f>DATE($E$7,1,22)</f>
        <v>45679</v>
      </c>
      <c r="K31" s="19">
        <f>DATE($E$7,1,23)</f>
        <v>45680</v>
      </c>
      <c r="L31" s="20">
        <f>DATE($E$7,1,24)</f>
        <v>45681</v>
      </c>
      <c r="M31" s="20">
        <f>DATE($E$7,1,25)</f>
        <v>45682</v>
      </c>
      <c r="N31" s="20">
        <f>DATE($E$7,1,26)</f>
        <v>45683</v>
      </c>
      <c r="O31" s="20">
        <f>DATE($E$7,1,27)</f>
        <v>45684</v>
      </c>
      <c r="P31" s="24">
        <f>DATE($E$7,1,28)</f>
        <v>45685</v>
      </c>
    </row>
    <row r="32" spans="1:17" ht="10.5" customHeight="1" thickTop="1" thickBot="1" x14ac:dyDescent="0.3">
      <c r="A32" s="15"/>
      <c r="B32" s="26">
        <f>DATE($E$7,1,29)</f>
        <v>45686</v>
      </c>
      <c r="C32" s="20">
        <f>DATE($E$7,1,30)</f>
        <v>45687</v>
      </c>
      <c r="D32" s="20">
        <f>DATE($E$7,1,31)</f>
        <v>45688</v>
      </c>
      <c r="E32" s="27"/>
      <c r="F32" s="6"/>
      <c r="G32" s="6"/>
      <c r="H32" s="6"/>
      <c r="I32" s="15"/>
      <c r="J32" s="26">
        <f>DATE($E$7,1,29)</f>
        <v>45686</v>
      </c>
      <c r="K32" s="20">
        <f>DATE($E$7,1,30)</f>
        <v>45687</v>
      </c>
      <c r="L32" s="27"/>
      <c r="M32" s="6"/>
      <c r="N32" s="6"/>
      <c r="O32" s="6"/>
    </row>
    <row r="33" spans="1:16" ht="7.5" customHeight="1" thickTop="1" thickBot="1" x14ac:dyDescent="0.3"/>
    <row r="34" spans="1:16" ht="15.75" customHeight="1" thickBot="1" x14ac:dyDescent="0.3">
      <c r="B34" s="85">
        <f>DATE($E$7,7,1)</f>
        <v>45839</v>
      </c>
      <c r="C34" s="86"/>
      <c r="D34" s="86"/>
      <c r="E34" s="86"/>
      <c r="F34" s="86"/>
      <c r="G34" s="86"/>
      <c r="H34" s="87"/>
      <c r="J34" s="85">
        <f>DATE($E$7,8,1)</f>
        <v>45870</v>
      </c>
      <c r="K34" s="86"/>
      <c r="L34" s="86"/>
      <c r="M34" s="86"/>
      <c r="N34" s="86"/>
      <c r="O34" s="86"/>
      <c r="P34" s="87"/>
    </row>
    <row r="35" spans="1:16" ht="10.5" customHeight="1" thickTop="1" thickBot="1" x14ac:dyDescent="0.3">
      <c r="B35" s="10" t="str">
        <f t="shared" ref="B35:H35" si="5">TEXT(B36,"dddd")</f>
        <v>utorak</v>
      </c>
      <c r="C35" s="11" t="str">
        <f t="shared" si="5"/>
        <v>sreda</v>
      </c>
      <c r="D35" s="11" t="str">
        <f t="shared" si="5"/>
        <v>četvrtak</v>
      </c>
      <c r="E35" s="11" t="str">
        <f t="shared" si="5"/>
        <v>petak</v>
      </c>
      <c r="F35" s="11" t="str">
        <f t="shared" si="5"/>
        <v>subota</v>
      </c>
      <c r="G35" s="11" t="str">
        <f t="shared" si="5"/>
        <v>nedelja</v>
      </c>
      <c r="H35" s="12" t="str">
        <f t="shared" si="5"/>
        <v>ponedeljak</v>
      </c>
      <c r="J35" s="10" t="str">
        <f t="shared" ref="J35:P35" si="6">TEXT(J36,"dddd")</f>
        <v>petak</v>
      </c>
      <c r="K35" s="11" t="str">
        <f t="shared" si="6"/>
        <v>subota</v>
      </c>
      <c r="L35" s="11" t="str">
        <f t="shared" si="6"/>
        <v>nedelja</v>
      </c>
      <c r="M35" s="11" t="str">
        <f t="shared" si="6"/>
        <v>ponedeljak</v>
      </c>
      <c r="N35" s="11" t="str">
        <f t="shared" si="6"/>
        <v>utorak</v>
      </c>
      <c r="O35" s="11" t="str">
        <f t="shared" si="6"/>
        <v>sreda</v>
      </c>
      <c r="P35" s="12" t="str">
        <f t="shared" si="6"/>
        <v>četvrtak</v>
      </c>
    </row>
    <row r="36" spans="1:16" ht="10.5" customHeight="1" thickTop="1" x14ac:dyDescent="0.25">
      <c r="A36" s="15"/>
      <c r="B36" s="19">
        <f>DATE($E$7,7,1)</f>
        <v>45839</v>
      </c>
      <c r="C36" s="19">
        <f>DATE($E$7,7,2)</f>
        <v>45840</v>
      </c>
      <c r="D36" s="19">
        <f>DATE($E$7,7,3)</f>
        <v>45841</v>
      </c>
      <c r="E36" s="19">
        <f>DATE($E$7,7,4)</f>
        <v>45842</v>
      </c>
      <c r="F36" s="19">
        <f>DATE($E$7,7,5)</f>
        <v>45843</v>
      </c>
      <c r="G36" s="19">
        <f>DATE($E$7,7,6)</f>
        <v>45844</v>
      </c>
      <c r="H36" s="22">
        <f>DATE($E$7,7,7)</f>
        <v>45845</v>
      </c>
      <c r="I36" s="15"/>
      <c r="J36" s="19">
        <f>DATE($E$7,8,1)</f>
        <v>45870</v>
      </c>
      <c r="K36" s="19">
        <f>DATE($E$7,8,2)</f>
        <v>45871</v>
      </c>
      <c r="L36" s="19">
        <f>DATE($E$7,8,3)</f>
        <v>45872</v>
      </c>
      <c r="M36" s="19">
        <f>DATE($E$7,8,4)</f>
        <v>45873</v>
      </c>
      <c r="N36" s="19">
        <f>DATE($E$7,8,5)</f>
        <v>45874</v>
      </c>
      <c r="O36" s="19">
        <f>DATE($E$7,8,6)</f>
        <v>45875</v>
      </c>
      <c r="P36" s="22">
        <f>DATE($E$7,8,7)</f>
        <v>45876</v>
      </c>
    </row>
    <row r="37" spans="1:16" ht="10.5" customHeight="1" x14ac:dyDescent="0.25">
      <c r="A37" s="15"/>
      <c r="B37" s="19">
        <f>DATE($E$7,3,8)</f>
        <v>45724</v>
      </c>
      <c r="C37" s="19">
        <f>DATE($E$7,1,9)</f>
        <v>45666</v>
      </c>
      <c r="D37" s="19">
        <f>DATE($E$7,1,10)</f>
        <v>45667</v>
      </c>
      <c r="E37" s="19">
        <f>DATE($E$7,1,11)</f>
        <v>45668</v>
      </c>
      <c r="F37" s="19">
        <f>DATE($E$7,1,12)</f>
        <v>45669</v>
      </c>
      <c r="G37" s="19">
        <f>DATE($E$7,1,13)</f>
        <v>45670</v>
      </c>
      <c r="H37" s="23">
        <f>DATE($E$7,1,14)</f>
        <v>45671</v>
      </c>
      <c r="I37" s="15"/>
      <c r="J37" s="19">
        <f>DATE($E$7,3,8)</f>
        <v>45724</v>
      </c>
      <c r="K37" s="19">
        <f>DATE($E$7,1,9)</f>
        <v>45666</v>
      </c>
      <c r="L37" s="19">
        <f>DATE($E$7,1,10)</f>
        <v>45667</v>
      </c>
      <c r="M37" s="19">
        <f>DATE($E$7,1,11)</f>
        <v>45668</v>
      </c>
      <c r="N37" s="19">
        <f>DATE($E$7,1,12)</f>
        <v>45669</v>
      </c>
      <c r="O37" s="19">
        <f>DATE($E$7,1,13)</f>
        <v>45670</v>
      </c>
      <c r="P37" s="23">
        <f>DATE($E$7,1,14)</f>
        <v>45671</v>
      </c>
    </row>
    <row r="38" spans="1:16" ht="10.5" customHeight="1" x14ac:dyDescent="0.25">
      <c r="A38" s="15"/>
      <c r="B38" s="19">
        <f>DATE($E$7,1,15)</f>
        <v>45672</v>
      </c>
      <c r="C38" s="19">
        <f>DATE($E$7,1,16)</f>
        <v>45673</v>
      </c>
      <c r="D38" s="19">
        <f>DATE($E$7,1,17)</f>
        <v>45674</v>
      </c>
      <c r="E38" s="19">
        <f>DATE($E$7,1,18)</f>
        <v>45675</v>
      </c>
      <c r="F38" s="19">
        <f>DATE($E$7,1,19)</f>
        <v>45676</v>
      </c>
      <c r="G38" s="19">
        <f>DATE($E$7,1,20)</f>
        <v>45677</v>
      </c>
      <c r="H38" s="23">
        <f>DATE($E$7,1,21)</f>
        <v>45678</v>
      </c>
      <c r="I38" s="15"/>
      <c r="J38" s="19">
        <f>DATE($E$7,1,15)</f>
        <v>45672</v>
      </c>
      <c r="K38" s="19">
        <f>DATE($E$7,1,16)</f>
        <v>45673</v>
      </c>
      <c r="L38" s="19">
        <f>DATE($E$7,1,17)</f>
        <v>45674</v>
      </c>
      <c r="M38" s="19">
        <f>DATE($E$7,1,18)</f>
        <v>45675</v>
      </c>
      <c r="N38" s="19">
        <f>DATE($E$7,1,19)</f>
        <v>45676</v>
      </c>
      <c r="O38" s="19">
        <f>DATE($E$7,1,20)</f>
        <v>45677</v>
      </c>
      <c r="P38" s="23">
        <f>DATE($E$7,1,21)</f>
        <v>45678</v>
      </c>
    </row>
    <row r="39" spans="1:16" ht="10.5" customHeight="1" thickBot="1" x14ac:dyDescent="0.3">
      <c r="A39" s="15"/>
      <c r="B39" s="19">
        <f>DATE($E$7,1,22)</f>
        <v>45679</v>
      </c>
      <c r="C39" s="19">
        <f>DATE($E$7,1,23)</f>
        <v>45680</v>
      </c>
      <c r="D39" s="19">
        <f>DATE($E$7,1,24)</f>
        <v>45681</v>
      </c>
      <c r="E39" s="20">
        <f>DATE($E$7,1,25)</f>
        <v>45682</v>
      </c>
      <c r="F39" s="20">
        <f>DATE($E$7,1,26)</f>
        <v>45683</v>
      </c>
      <c r="G39" s="20">
        <f>DATE($E$7,1,27)</f>
        <v>45684</v>
      </c>
      <c r="H39" s="24">
        <f>DATE($E$7,1,28)</f>
        <v>45685</v>
      </c>
      <c r="I39" s="15"/>
      <c r="J39" s="19">
        <f>DATE($E$7,1,22)</f>
        <v>45679</v>
      </c>
      <c r="K39" s="19">
        <f>DATE($E$7,1,23)</f>
        <v>45680</v>
      </c>
      <c r="L39" s="19">
        <f>DATE($E$7,1,24)</f>
        <v>45681</v>
      </c>
      <c r="M39" s="20">
        <f>DATE($E$7,1,25)</f>
        <v>45682</v>
      </c>
      <c r="N39" s="20">
        <f>DATE($E$7,1,26)</f>
        <v>45683</v>
      </c>
      <c r="O39" s="20">
        <f>DATE($E$7,1,27)</f>
        <v>45684</v>
      </c>
      <c r="P39" s="24">
        <f>DATE($E$7,1,28)</f>
        <v>45685</v>
      </c>
    </row>
    <row r="40" spans="1:16" ht="10.5" customHeight="1" thickTop="1" thickBot="1" x14ac:dyDescent="0.3">
      <c r="A40" s="15"/>
      <c r="B40" s="26">
        <f>DATE($E$7,1,29)</f>
        <v>45686</v>
      </c>
      <c r="C40" s="20">
        <f>DATE($E$7,1,30)</f>
        <v>45687</v>
      </c>
      <c r="D40" s="20">
        <f>DATE($E$7,1,31)</f>
        <v>45688</v>
      </c>
      <c r="E40" s="27"/>
      <c r="F40" s="6"/>
      <c r="G40" s="6"/>
      <c r="H40" s="6"/>
      <c r="I40" s="15"/>
      <c r="J40" s="26">
        <f>DATE($E$7,1,29)</f>
        <v>45686</v>
      </c>
      <c r="K40" s="20">
        <f>DATE($E$7,1,30)</f>
        <v>45687</v>
      </c>
      <c r="L40" s="24">
        <f>DATE($E$7,1,31)</f>
        <v>45688</v>
      </c>
      <c r="M40" s="6"/>
      <c r="N40" s="6"/>
      <c r="O40" s="6"/>
    </row>
    <row r="41" spans="1:16" ht="6.75" customHeight="1" thickTop="1" thickBot="1" x14ac:dyDescent="0.3"/>
    <row r="42" spans="1:16" ht="15.75" customHeight="1" thickBot="1" x14ac:dyDescent="0.3">
      <c r="B42" s="64">
        <f>DATE($E$7,9,1)</f>
        <v>45901</v>
      </c>
      <c r="C42" s="65"/>
      <c r="D42" s="65"/>
      <c r="E42" s="65"/>
      <c r="F42" s="65"/>
      <c r="G42" s="65"/>
      <c r="H42" s="66"/>
      <c r="J42" s="64">
        <f>DATE($E$7,10,1)</f>
        <v>45931</v>
      </c>
      <c r="K42" s="65"/>
      <c r="L42" s="65"/>
      <c r="M42" s="65"/>
      <c r="N42" s="65"/>
      <c r="O42" s="65"/>
      <c r="P42" s="66"/>
    </row>
    <row r="43" spans="1:16" ht="10.5" customHeight="1" thickTop="1" thickBot="1" x14ac:dyDescent="0.3">
      <c r="B43" s="10" t="str">
        <f t="shared" ref="B43:H43" si="7">TEXT(B44,"dddd")</f>
        <v>ponedeljak</v>
      </c>
      <c r="C43" s="11" t="str">
        <f t="shared" si="7"/>
        <v>utorak</v>
      </c>
      <c r="D43" s="11" t="str">
        <f t="shared" si="7"/>
        <v>sreda</v>
      </c>
      <c r="E43" s="11" t="str">
        <f t="shared" si="7"/>
        <v>četvrtak</v>
      </c>
      <c r="F43" s="11" t="str">
        <f t="shared" si="7"/>
        <v>petak</v>
      </c>
      <c r="G43" s="11" t="str">
        <f t="shared" si="7"/>
        <v>subota</v>
      </c>
      <c r="H43" s="12" t="str">
        <f t="shared" si="7"/>
        <v>nedelja</v>
      </c>
      <c r="J43" s="10" t="str">
        <f t="shared" ref="J43:P43" si="8">TEXT(J44,"dddd")</f>
        <v>sreda</v>
      </c>
      <c r="K43" s="11" t="str">
        <f t="shared" si="8"/>
        <v>četvrtak</v>
      </c>
      <c r="L43" s="11" t="str">
        <f t="shared" si="8"/>
        <v>petak</v>
      </c>
      <c r="M43" s="11" t="str">
        <f t="shared" si="8"/>
        <v>subota</v>
      </c>
      <c r="N43" s="11" t="str">
        <f t="shared" si="8"/>
        <v>nedelja</v>
      </c>
      <c r="O43" s="11" t="str">
        <f t="shared" si="8"/>
        <v>ponedeljak</v>
      </c>
      <c r="P43" s="12" t="str">
        <f t="shared" si="8"/>
        <v>utorak</v>
      </c>
    </row>
    <row r="44" spans="1:16" ht="10.5" customHeight="1" thickTop="1" x14ac:dyDescent="0.25">
      <c r="A44" s="15"/>
      <c r="B44" s="19">
        <f>DATE($E$7,9,1)</f>
        <v>45901</v>
      </c>
      <c r="C44" s="19">
        <f>DATE($E$7,9,2)</f>
        <v>45902</v>
      </c>
      <c r="D44" s="19">
        <f>DATE($E$7,9,3)</f>
        <v>45903</v>
      </c>
      <c r="E44" s="19">
        <f>DATE($E$7,9,4)</f>
        <v>45904</v>
      </c>
      <c r="F44" s="19">
        <f>DATE($E$7,9,5)</f>
        <v>45905</v>
      </c>
      <c r="G44" s="19">
        <f>DATE($E$7,9,6)</f>
        <v>45906</v>
      </c>
      <c r="H44" s="22">
        <f>DATE($E$7,9,7)</f>
        <v>45907</v>
      </c>
      <c r="I44" s="15"/>
      <c r="J44" s="19">
        <f>DATE($E$7,10,1)</f>
        <v>45931</v>
      </c>
      <c r="K44" s="19">
        <f>DATE($E$7,10,2)</f>
        <v>45932</v>
      </c>
      <c r="L44" s="19">
        <f>DATE($E$7,10,3)</f>
        <v>45933</v>
      </c>
      <c r="M44" s="19">
        <f>DATE($E$7,10,4)</f>
        <v>45934</v>
      </c>
      <c r="N44" s="19">
        <f>DATE($E$7,10,5)</f>
        <v>45935</v>
      </c>
      <c r="O44" s="19">
        <f>DATE($E$7,10,6)</f>
        <v>45936</v>
      </c>
      <c r="P44" s="22">
        <f>DATE($E$7,10,7)</f>
        <v>45937</v>
      </c>
    </row>
    <row r="45" spans="1:16" ht="10.5" customHeight="1" x14ac:dyDescent="0.25">
      <c r="A45" s="15"/>
      <c r="B45" s="19">
        <f>DATE($E$7,3,8)</f>
        <v>45724</v>
      </c>
      <c r="C45" s="19">
        <f>DATE($E$7,1,9)</f>
        <v>45666</v>
      </c>
      <c r="D45" s="19">
        <f>DATE($E$7,1,10)</f>
        <v>45667</v>
      </c>
      <c r="E45" s="19">
        <f>DATE($E$7,1,11)</f>
        <v>45668</v>
      </c>
      <c r="F45" s="19">
        <f>DATE($E$7,9,12)</f>
        <v>45912</v>
      </c>
      <c r="G45" s="19">
        <f>DATE($E$7,9,13)</f>
        <v>45913</v>
      </c>
      <c r="H45" s="23">
        <f>DATE($E$7,1,14)</f>
        <v>45671</v>
      </c>
      <c r="I45" s="15"/>
      <c r="J45" s="19">
        <f>DATE($E$7,3,8)</f>
        <v>45724</v>
      </c>
      <c r="K45" s="19">
        <f>DATE($E$7,1,9)</f>
        <v>45666</v>
      </c>
      <c r="L45" s="19">
        <f>DATE($E$7,1,10)</f>
        <v>45667</v>
      </c>
      <c r="M45" s="19">
        <f>DATE($E$7,1,11)</f>
        <v>45668</v>
      </c>
      <c r="N45" s="19">
        <f>DATE($E$7,10,12)</f>
        <v>45942</v>
      </c>
      <c r="O45" s="19">
        <f>DATE($E$7,1,13)</f>
        <v>45670</v>
      </c>
      <c r="P45" s="23">
        <f>DATE($E$7,1,14)</f>
        <v>45671</v>
      </c>
    </row>
    <row r="46" spans="1:16" ht="10.5" customHeight="1" x14ac:dyDescent="0.25">
      <c r="A46" s="15"/>
      <c r="B46" s="19">
        <f>DATE($E$7,1,15)</f>
        <v>45672</v>
      </c>
      <c r="C46" s="19">
        <f>DATE($E$7,1,16)</f>
        <v>45673</v>
      </c>
      <c r="D46" s="19">
        <f>DATE($E$7,1,17)</f>
        <v>45674</v>
      </c>
      <c r="E46" s="19">
        <f>DATE($E$7,1,18)</f>
        <v>45675</v>
      </c>
      <c r="F46" s="19">
        <f>DATE($E$7,1,19)</f>
        <v>45676</v>
      </c>
      <c r="G46" s="19">
        <f>DATE($E$7,1,20)</f>
        <v>45677</v>
      </c>
      <c r="H46" s="23">
        <f>DATE($E$7,1,21)</f>
        <v>45678</v>
      </c>
      <c r="I46" s="15"/>
      <c r="J46" s="19">
        <f>DATE($E$7,1,15)</f>
        <v>45672</v>
      </c>
      <c r="K46" s="19">
        <f>DATE($E$7,1,16)</f>
        <v>45673</v>
      </c>
      <c r="L46" s="19">
        <f>DATE($E$7,1,17)</f>
        <v>45674</v>
      </c>
      <c r="M46" s="19">
        <f>DATE($E$7,1,18)</f>
        <v>45675</v>
      </c>
      <c r="N46" s="19">
        <f>DATE($E$7,1,19)</f>
        <v>45676</v>
      </c>
      <c r="O46" s="19">
        <f>DATE($E$7,1,20)</f>
        <v>45677</v>
      </c>
      <c r="P46" s="23">
        <f>DATE($E$7,1,21)</f>
        <v>45678</v>
      </c>
    </row>
    <row r="47" spans="1:16" ht="10.5" customHeight="1" thickBot="1" x14ac:dyDescent="0.3">
      <c r="A47" s="15"/>
      <c r="B47" s="19">
        <f>DATE($E$7,1,22)</f>
        <v>45679</v>
      </c>
      <c r="C47" s="19">
        <f>DATE($E$7,1,23)</f>
        <v>45680</v>
      </c>
      <c r="D47" s="20">
        <f>DATE($E$7,1,24)</f>
        <v>45681</v>
      </c>
      <c r="E47" s="20">
        <f>DATE($E$7,1,25)</f>
        <v>45682</v>
      </c>
      <c r="F47" s="20">
        <f>DATE($E$7,1,26)</f>
        <v>45683</v>
      </c>
      <c r="G47" s="20">
        <f>DATE($E$7,1,27)</f>
        <v>45684</v>
      </c>
      <c r="H47" s="24">
        <f>DATE($E$7,1,28)</f>
        <v>45685</v>
      </c>
      <c r="I47" s="15"/>
      <c r="J47" s="19">
        <f>DATE($E$7,1,22)</f>
        <v>45679</v>
      </c>
      <c r="K47" s="19">
        <f>DATE($E$7,1,23)</f>
        <v>45680</v>
      </c>
      <c r="L47" s="19">
        <f>DATE($E$7,1,24)</f>
        <v>45681</v>
      </c>
      <c r="M47" s="20">
        <f>DATE($E$7,1,25)</f>
        <v>45682</v>
      </c>
      <c r="N47" s="20">
        <f>DATE($E$7,1,26)</f>
        <v>45683</v>
      </c>
      <c r="O47" s="20">
        <f>DATE($E$7,1,27)</f>
        <v>45684</v>
      </c>
      <c r="P47" s="24">
        <f>DATE($E$7,1,28)</f>
        <v>45685</v>
      </c>
    </row>
    <row r="48" spans="1:16" ht="10.5" customHeight="1" thickTop="1" thickBot="1" x14ac:dyDescent="0.3">
      <c r="A48" s="15"/>
      <c r="B48" s="26">
        <f>DATE($E$7,1,29)</f>
        <v>45686</v>
      </c>
      <c r="C48" s="20">
        <f>DATE($E$7,1,30)</f>
        <v>45687</v>
      </c>
      <c r="D48" s="27"/>
      <c r="E48" s="6"/>
      <c r="F48" s="6"/>
      <c r="G48" s="6"/>
      <c r="H48" s="6"/>
      <c r="I48" s="15"/>
      <c r="J48" s="26">
        <f>DATE($E$7,1,29)</f>
        <v>45686</v>
      </c>
      <c r="K48" s="20">
        <f>DATE($E$7,1,30)</f>
        <v>45687</v>
      </c>
      <c r="L48" s="20">
        <f>DATE($E$7,1,31)</f>
        <v>45688</v>
      </c>
      <c r="M48" s="27"/>
      <c r="N48" s="6"/>
      <c r="O48" s="6"/>
    </row>
    <row r="49" spans="1:17" ht="8.25" customHeight="1" thickTop="1" thickBot="1" x14ac:dyDescent="0.3"/>
    <row r="50" spans="1:17" ht="14.25" customHeight="1" thickBot="1" x14ac:dyDescent="0.3">
      <c r="B50" s="67">
        <f>DATE($E$7,11,1)</f>
        <v>45962</v>
      </c>
      <c r="C50" s="68"/>
      <c r="D50" s="68"/>
      <c r="E50" s="68"/>
      <c r="F50" s="68"/>
      <c r="G50" s="68"/>
      <c r="H50" s="69"/>
      <c r="J50" s="67">
        <f>DATE($E$7,12,1)</f>
        <v>45992</v>
      </c>
      <c r="K50" s="68"/>
      <c r="L50" s="68"/>
      <c r="M50" s="68"/>
      <c r="N50" s="68"/>
      <c r="O50" s="68"/>
      <c r="P50" s="69"/>
    </row>
    <row r="51" spans="1:17" ht="10.5" customHeight="1" thickTop="1" thickBot="1" x14ac:dyDescent="0.3">
      <c r="B51" s="10" t="str">
        <f t="shared" ref="B51:H51" si="9">TEXT(B52,"dddd")</f>
        <v>subota</v>
      </c>
      <c r="C51" s="11" t="str">
        <f t="shared" si="9"/>
        <v>nedelja</v>
      </c>
      <c r="D51" s="11" t="str">
        <f t="shared" si="9"/>
        <v>ponedeljak</v>
      </c>
      <c r="E51" s="13" t="str">
        <f t="shared" si="9"/>
        <v>utorak</v>
      </c>
      <c r="F51" s="11" t="str">
        <f t="shared" si="9"/>
        <v>sreda</v>
      </c>
      <c r="G51" s="11" t="str">
        <f t="shared" si="9"/>
        <v>četvrtak</v>
      </c>
      <c r="H51" s="12" t="str">
        <f t="shared" si="9"/>
        <v>petak</v>
      </c>
      <c r="J51" s="10" t="str">
        <f t="shared" ref="J51:P51" si="10">TEXT(J52,"dddd")</f>
        <v>ponedeljak</v>
      </c>
      <c r="K51" s="11" t="str">
        <f t="shared" si="10"/>
        <v>utorak</v>
      </c>
      <c r="L51" s="11" t="str">
        <f t="shared" si="10"/>
        <v>sreda</v>
      </c>
      <c r="M51" s="11" t="str">
        <f t="shared" si="10"/>
        <v>četvrtak</v>
      </c>
      <c r="N51" s="11" t="str">
        <f t="shared" si="10"/>
        <v>petak</v>
      </c>
      <c r="O51" s="11" t="str">
        <f t="shared" si="10"/>
        <v>subota</v>
      </c>
      <c r="P51" s="12" t="str">
        <f t="shared" si="10"/>
        <v>nedelja</v>
      </c>
    </row>
    <row r="52" spans="1:17" ht="10.5" customHeight="1" thickTop="1" x14ac:dyDescent="0.25">
      <c r="A52" s="15"/>
      <c r="B52" s="19">
        <f>DATE($E$7,11,1)</f>
        <v>45962</v>
      </c>
      <c r="C52" s="19">
        <f>DATE($E$7,11,2)</f>
        <v>45963</v>
      </c>
      <c r="D52" s="19">
        <f>DATE($E$7,11,3)</f>
        <v>45964</v>
      </c>
      <c r="E52" s="19">
        <f>DATE($E$7,11,4)</f>
        <v>45965</v>
      </c>
      <c r="F52" s="19">
        <f>DATE($E$7,11,5)</f>
        <v>45966</v>
      </c>
      <c r="G52" s="19">
        <f>DATE($E$7,11,6)</f>
        <v>45967</v>
      </c>
      <c r="H52" s="22">
        <f>DATE($E$7,11,7)</f>
        <v>45968</v>
      </c>
      <c r="I52" s="15"/>
      <c r="J52" s="19">
        <f>DATE($E$7,12,1)</f>
        <v>45992</v>
      </c>
      <c r="K52" s="19">
        <f>DATE($E$7,12,2)</f>
        <v>45993</v>
      </c>
      <c r="L52" s="19">
        <f>DATE($E$7,12,3)</f>
        <v>45994</v>
      </c>
      <c r="M52" s="19">
        <f>DATE($E$7,12,4)</f>
        <v>45995</v>
      </c>
      <c r="N52" s="19">
        <f>DATE($E$7,12,5)</f>
        <v>45996</v>
      </c>
      <c r="O52" s="19">
        <f>DATE($E$7,12,6)</f>
        <v>45997</v>
      </c>
      <c r="P52" s="19">
        <f>DATE($E$7,12,7)</f>
        <v>45998</v>
      </c>
      <c r="Q52" s="18"/>
    </row>
    <row r="53" spans="1:17" ht="10.5" customHeight="1" x14ac:dyDescent="0.25">
      <c r="A53" s="15"/>
      <c r="B53" s="19">
        <f>DATE($E$7,3,8)</f>
        <v>45724</v>
      </c>
      <c r="C53" s="19">
        <f>DATE($E$7,1,9)</f>
        <v>45666</v>
      </c>
      <c r="D53" s="19">
        <f>DATE($E$7,1,10)</f>
        <v>45667</v>
      </c>
      <c r="E53" s="19">
        <f>DATE($E$7,1,11)</f>
        <v>45668</v>
      </c>
      <c r="F53" s="19">
        <f>DATE($E$7,9,12)</f>
        <v>45912</v>
      </c>
      <c r="G53" s="19">
        <f>DATE($E$7,9,13)</f>
        <v>45913</v>
      </c>
      <c r="H53" s="23">
        <f>DATE($E$7,1,14)</f>
        <v>45671</v>
      </c>
      <c r="I53" s="15"/>
      <c r="J53" s="19">
        <f>DATE($E$7,3,8)</f>
        <v>45724</v>
      </c>
      <c r="K53" s="19">
        <f>DATE($E$7,1,9)</f>
        <v>45666</v>
      </c>
      <c r="L53" s="19">
        <f>DATE($E$7,1,10)</f>
        <v>45667</v>
      </c>
      <c r="M53" s="19">
        <f>DATE($E$7,1,11)</f>
        <v>45668</v>
      </c>
      <c r="N53" s="19">
        <f>DATE($E$7,10,12)</f>
        <v>45942</v>
      </c>
      <c r="O53" s="19">
        <f>DATE($E$7,1,13)</f>
        <v>45670</v>
      </c>
      <c r="P53" s="23">
        <f>DATE($E$7,1,14)</f>
        <v>45671</v>
      </c>
    </row>
    <row r="54" spans="1:17" ht="10.5" customHeight="1" x14ac:dyDescent="0.25">
      <c r="A54" s="15"/>
      <c r="B54" s="19">
        <f>DATE($E$7,1,15)</f>
        <v>45672</v>
      </c>
      <c r="C54" s="19">
        <f>DATE($E$7,1,16)</f>
        <v>45673</v>
      </c>
      <c r="D54" s="19">
        <f>DATE($E$7,1,17)</f>
        <v>45674</v>
      </c>
      <c r="E54" s="19">
        <f>DATE($E$7,1,18)</f>
        <v>45675</v>
      </c>
      <c r="F54" s="19">
        <f>DATE($E$7,1,19)</f>
        <v>45676</v>
      </c>
      <c r="G54" s="19">
        <f>DATE($E$7,1,20)</f>
        <v>45677</v>
      </c>
      <c r="H54" s="23">
        <f>DATE($E$7,1,21)</f>
        <v>45678</v>
      </c>
      <c r="I54" s="15"/>
      <c r="J54" s="19">
        <f>DATE($E$7,1,15)</f>
        <v>45672</v>
      </c>
      <c r="K54" s="19">
        <f>DATE($E$7,1,16)</f>
        <v>45673</v>
      </c>
      <c r="L54" s="19">
        <f>DATE($E$7,1,17)</f>
        <v>45674</v>
      </c>
      <c r="M54" s="19">
        <f>DATE($E$7,1,18)</f>
        <v>45675</v>
      </c>
      <c r="N54" s="19">
        <f>DATE($E$7,1,19)</f>
        <v>45676</v>
      </c>
      <c r="O54" s="19">
        <f>DATE($E$7,1,20)</f>
        <v>45677</v>
      </c>
      <c r="P54" s="23">
        <f>DATE($E$7,1,21)</f>
        <v>45678</v>
      </c>
    </row>
    <row r="55" spans="1:17" ht="10.5" customHeight="1" thickBot="1" x14ac:dyDescent="0.3">
      <c r="A55" s="15"/>
      <c r="B55" s="19">
        <f>DATE($E$7,1,22)</f>
        <v>45679</v>
      </c>
      <c r="C55" s="19">
        <f>DATE($E$7,1,23)</f>
        <v>45680</v>
      </c>
      <c r="D55" s="20">
        <f>DATE($E$7,1,24)</f>
        <v>45681</v>
      </c>
      <c r="E55" s="20">
        <f>DATE($E$7,1,25)</f>
        <v>45682</v>
      </c>
      <c r="F55" s="20">
        <f>DATE($E$7,1,26)</f>
        <v>45683</v>
      </c>
      <c r="G55" s="20">
        <f>DATE($E$7,1,27)</f>
        <v>45684</v>
      </c>
      <c r="H55" s="24">
        <f>DATE($E$7,1,28)</f>
        <v>45685</v>
      </c>
      <c r="I55" s="15"/>
      <c r="J55" s="19">
        <f>DATE($E$7,1,22)</f>
        <v>45679</v>
      </c>
      <c r="K55" s="19">
        <f>DATE($E$7,1,23)</f>
        <v>45680</v>
      </c>
      <c r="L55" s="19">
        <f>DATE($E$7,1,24)</f>
        <v>45681</v>
      </c>
      <c r="M55" s="20">
        <f>DATE($E$7,1,25)</f>
        <v>45682</v>
      </c>
      <c r="N55" s="20">
        <f>DATE($E$7,1,26)</f>
        <v>45683</v>
      </c>
      <c r="O55" s="20">
        <f>DATE($E$7,1,27)</f>
        <v>45684</v>
      </c>
      <c r="P55" s="24">
        <f>DATE($E$7,1,28)</f>
        <v>45685</v>
      </c>
    </row>
    <row r="56" spans="1:17" ht="10.5" customHeight="1" thickTop="1" thickBot="1" x14ac:dyDescent="0.3">
      <c r="A56" s="15"/>
      <c r="B56" s="26">
        <f>DATE($E$7,1,29)</f>
        <v>45686</v>
      </c>
      <c r="C56" s="20">
        <f>DATE($E$7,1,30)</f>
        <v>45687</v>
      </c>
      <c r="D56" s="27"/>
      <c r="E56" s="6"/>
      <c r="F56" s="6"/>
      <c r="G56" s="6"/>
      <c r="H56" s="6"/>
      <c r="I56" s="15"/>
      <c r="J56" s="26">
        <f>DATE($E$7,1,29)</f>
        <v>45686</v>
      </c>
      <c r="K56" s="20">
        <f>DATE($E$7,1,30)</f>
        <v>45687</v>
      </c>
      <c r="L56" s="20">
        <f>DATE($E$7,1,31)</f>
        <v>45688</v>
      </c>
      <c r="M56" s="27"/>
      <c r="N56" s="6"/>
      <c r="O56" s="6"/>
    </row>
    <row r="57" spans="1:17" ht="12" customHeight="1" thickTop="1" x14ac:dyDescent="0.25"/>
  </sheetData>
  <dataConsolidate/>
  <mergeCells count="15">
    <mergeCell ref="B42:H42"/>
    <mergeCell ref="J42:P42"/>
    <mergeCell ref="B50:H50"/>
    <mergeCell ref="J50:P50"/>
    <mergeCell ref="C5:O5"/>
    <mergeCell ref="D6:N6"/>
    <mergeCell ref="B18:H18"/>
    <mergeCell ref="J18:P18"/>
    <mergeCell ref="B26:H26"/>
    <mergeCell ref="J26:P26"/>
    <mergeCell ref="B34:H34"/>
    <mergeCell ref="J34:P34"/>
    <mergeCell ref="E7:L8"/>
    <mergeCell ref="B10:H10"/>
    <mergeCell ref="J10:P10"/>
  </mergeCells>
  <conditionalFormatting sqref="B11:H11">
    <cfRule type="cellIs" dxfId="50" priority="61" operator="equal">
      <formula>"subota"</formula>
    </cfRule>
    <cfRule type="cellIs" dxfId="49" priority="95" operator="equal">
      <formula>"sunday"</formula>
    </cfRule>
    <cfRule type="cellIs" dxfId="48" priority="96" stopIfTrue="1" operator="equal">
      <formula>"saturday"</formula>
    </cfRule>
    <cfRule type="cellIs" dxfId="47" priority="97" stopIfTrue="1" operator="equal">
      <formula>"nedelja"</formula>
    </cfRule>
  </conditionalFormatting>
  <conditionalFormatting sqref="B19:H19">
    <cfRule type="cellIs" dxfId="46" priority="53" operator="equal">
      <formula>"subota"</formula>
    </cfRule>
    <cfRule type="cellIs" dxfId="45" priority="54" operator="equal">
      <formula>"sunday"</formula>
    </cfRule>
    <cfRule type="cellIs" dxfId="44" priority="55" stopIfTrue="1" operator="equal">
      <formula>"saturday"</formula>
    </cfRule>
    <cfRule type="cellIs" dxfId="43" priority="56" stopIfTrue="1" operator="equal">
      <formula>"nedelja"</formula>
    </cfRule>
  </conditionalFormatting>
  <conditionalFormatting sqref="B27:H27">
    <cfRule type="cellIs" dxfId="42" priority="45" operator="equal">
      <formula>"subota"</formula>
    </cfRule>
    <cfRule type="cellIs" dxfId="41" priority="46" operator="equal">
      <formula>"sunday"</formula>
    </cfRule>
    <cfRule type="cellIs" dxfId="40" priority="47" stopIfTrue="1" operator="equal">
      <formula>"saturday"</formula>
    </cfRule>
    <cfRule type="cellIs" dxfId="39" priority="48" stopIfTrue="1" operator="equal">
      <formula>"nedelja"</formula>
    </cfRule>
  </conditionalFormatting>
  <conditionalFormatting sqref="B35:H35">
    <cfRule type="cellIs" dxfId="38" priority="37" operator="equal">
      <formula>"subota"</formula>
    </cfRule>
    <cfRule type="cellIs" dxfId="37" priority="38" operator="equal">
      <formula>"sunday"</formula>
    </cfRule>
    <cfRule type="cellIs" dxfId="36" priority="39" stopIfTrue="1" operator="equal">
      <formula>"saturday"</formula>
    </cfRule>
    <cfRule type="cellIs" dxfId="35" priority="40" stopIfTrue="1" operator="equal">
      <formula>"nedelja"</formula>
    </cfRule>
  </conditionalFormatting>
  <conditionalFormatting sqref="B43:H43">
    <cfRule type="cellIs" dxfId="34" priority="29" operator="equal">
      <formula>"subota"</formula>
    </cfRule>
    <cfRule type="cellIs" dxfId="33" priority="30" operator="equal">
      <formula>"sunday"</formula>
    </cfRule>
    <cfRule type="cellIs" dxfId="32" priority="31" stopIfTrue="1" operator="equal">
      <formula>"saturday"</formula>
    </cfRule>
    <cfRule type="cellIs" dxfId="31" priority="32" stopIfTrue="1" operator="equal">
      <formula>"nedelja"</formula>
    </cfRule>
  </conditionalFormatting>
  <conditionalFormatting sqref="B51:H51">
    <cfRule type="cellIs" dxfId="30" priority="21" operator="equal">
      <formula>"subota"</formula>
    </cfRule>
    <cfRule type="cellIs" dxfId="29" priority="22" operator="equal">
      <formula>"sunday"</formula>
    </cfRule>
    <cfRule type="cellIs" dxfId="28" priority="23" stopIfTrue="1" operator="equal">
      <formula>"saturday"</formula>
    </cfRule>
    <cfRule type="cellIs" dxfId="27" priority="24" stopIfTrue="1" operator="equal">
      <formula>"nedelja"</formula>
    </cfRule>
  </conditionalFormatting>
  <conditionalFormatting sqref="J27 L27:P27">
    <cfRule type="cellIs" dxfId="26" priority="44" stopIfTrue="1" operator="equal">
      <formula>"nedelja"</formula>
    </cfRule>
  </conditionalFormatting>
  <conditionalFormatting sqref="J11:L11 N11:P11">
    <cfRule type="cellIs" dxfId="25" priority="60" stopIfTrue="1" operator="equal">
      <formula>"nedelja"</formula>
    </cfRule>
  </conditionalFormatting>
  <conditionalFormatting sqref="J19:O19">
    <cfRule type="cellIs" dxfId="24" priority="52" stopIfTrue="1" operator="equal">
      <formula>"nedelja"</formula>
    </cfRule>
  </conditionalFormatting>
  <conditionalFormatting sqref="J11:P11">
    <cfRule type="cellIs" dxfId="23" priority="9" operator="equal">
      <formula>"subota"</formula>
    </cfRule>
    <cfRule type="cellIs" dxfId="22" priority="10" operator="equal">
      <formula>"sunday"</formula>
    </cfRule>
    <cfRule type="cellIs" dxfId="21" priority="11" stopIfTrue="1" operator="equal">
      <formula>"saturday"</formula>
    </cfRule>
  </conditionalFormatting>
  <conditionalFormatting sqref="J19:P19">
    <cfRule type="cellIs" dxfId="20" priority="1" operator="equal">
      <formula>"subota"</formula>
    </cfRule>
    <cfRule type="cellIs" dxfId="19" priority="2" operator="equal">
      <formula>"sunday"</formula>
    </cfRule>
    <cfRule type="cellIs" dxfId="18" priority="3" stopIfTrue="1" operator="equal">
      <formula>"saturday"</formula>
    </cfRule>
  </conditionalFormatting>
  <conditionalFormatting sqref="J27:P27">
    <cfRule type="cellIs" dxfId="17" priority="5" operator="equal">
      <formula>"subota"</formula>
    </cfRule>
    <cfRule type="cellIs" dxfId="16" priority="6" operator="equal">
      <formula>"sunday"</formula>
    </cfRule>
    <cfRule type="cellIs" dxfId="15" priority="7" stopIfTrue="1" operator="equal">
      <formula>"saturday"</formula>
    </cfRule>
  </conditionalFormatting>
  <conditionalFormatting sqref="J35:P35">
    <cfRule type="cellIs" dxfId="14" priority="33" operator="equal">
      <formula>"subota"</formula>
    </cfRule>
    <cfRule type="cellIs" dxfId="13" priority="34" operator="equal">
      <formula>"sunday"</formula>
    </cfRule>
    <cfRule type="cellIs" dxfId="12" priority="35" stopIfTrue="1" operator="equal">
      <formula>"saturday"</formula>
    </cfRule>
    <cfRule type="cellIs" dxfId="11" priority="36" stopIfTrue="1" operator="equal">
      <formula>"nedelja"</formula>
    </cfRule>
  </conditionalFormatting>
  <conditionalFormatting sqref="J43:P43">
    <cfRule type="cellIs" dxfId="10" priority="25" operator="equal">
      <formula>"subota"</formula>
    </cfRule>
    <cfRule type="cellIs" dxfId="9" priority="26" operator="equal">
      <formula>"sunday"</formula>
    </cfRule>
    <cfRule type="cellIs" dxfId="8" priority="27" stopIfTrue="1" operator="equal">
      <formula>"saturday"</formula>
    </cfRule>
    <cfRule type="cellIs" dxfId="7" priority="28" stopIfTrue="1" operator="equal">
      <formula>"nedelja"</formula>
    </cfRule>
  </conditionalFormatting>
  <conditionalFormatting sqref="J51:P51">
    <cfRule type="cellIs" dxfId="6" priority="17" operator="equal">
      <formula>"subota"</formula>
    </cfRule>
    <cfRule type="cellIs" dxfId="5" priority="18" operator="equal">
      <formula>"sunday"</formula>
    </cfRule>
    <cfRule type="cellIs" dxfId="4" priority="19" stopIfTrue="1" operator="equal">
      <formula>"saturday"</formula>
    </cfRule>
    <cfRule type="cellIs" dxfId="3" priority="20" stopIfTrue="1" operator="equal">
      <formula>"nedelja"</formula>
    </cfRule>
  </conditionalFormatting>
  <conditionalFormatting sqref="K27">
    <cfRule type="cellIs" dxfId="2" priority="8" stopIfTrue="1" operator="equal">
      <formula>"nedelja"</formula>
    </cfRule>
  </conditionalFormatting>
  <conditionalFormatting sqref="M11">
    <cfRule type="cellIs" dxfId="1" priority="12" stopIfTrue="1" operator="equal">
      <formula>"nedelja"</formula>
    </cfRule>
  </conditionalFormatting>
  <conditionalFormatting sqref="P19">
    <cfRule type="cellIs" dxfId="0" priority="4" stopIfTrue="1" operator="equal">
      <formula>"nedelja"</formula>
    </cfRule>
  </conditionalFormatting>
  <dataValidations count="1">
    <dataValidation type="list" allowBlank="1" showInputMessage="1" showErrorMessage="1" sqref="E7:L8">
      <formula1>"2025,2026,2027,2029,2030"</formula1>
    </dataValidation>
  </dataValidations>
  <hyperlinks>
    <hyperlink ref="B12" location="'1'!A1" display="'1'!A1"/>
    <hyperlink ref="C12" location="'1 (2)'!A1" display="'1 (2)'!A1"/>
    <hyperlink ref="D12" location="'1 (3)'!A1" display="'1 (3)'!A1"/>
    <hyperlink ref="E12" location="'1 (4)'!A1" display="'1 (4)'!A1"/>
    <hyperlink ref="F12" location="'1 (5)'!A1" display="'1 (5)'!A1"/>
    <hyperlink ref="G12" location="'1 (6)'!A1" display="'1 (6)'!A1"/>
    <hyperlink ref="H12" location="'1 (7)'!A1" display="'1 (7)'!A1"/>
    <hyperlink ref="B13" location="'1 (8)'!A1" display="'1 (8)'!A1"/>
    <hyperlink ref="C13" location="'1 (9)'!A1" display="'1 (9)'!A1"/>
    <hyperlink ref="D13" location="'1 (10)'!A1" display="'1 (10)'!A1"/>
    <hyperlink ref="E13" location="'1 (11)'!A1" display="'1 (11)'!A1"/>
    <hyperlink ref="F13" location="'1 (12)'!A1" display="'1 (12)'!A1"/>
    <hyperlink ref="G13" location="'1 (13)'!A1" display="'1 (13)'!A1"/>
    <hyperlink ref="H13" location="'1 (14)'!A1" display="'1 (14)'!A1"/>
    <hyperlink ref="B14" location="'1 (15)'!A1" display="'1 (15)'!A1"/>
    <hyperlink ref="C14" location="'1 (16)'!A1" display="'1 (16)'!A1"/>
    <hyperlink ref="D14" location="'1 (17)'!A1" display="'1 (17)'!A1"/>
    <hyperlink ref="E14" location="'1 (18)'!A1" display="'1 (18)'!A1"/>
    <hyperlink ref="F14" location="'1 (19)'!A1" display="'1 (19)'!A1"/>
    <hyperlink ref="G14" location="'1 (20)'!A1" display="'1 (20)'!A1"/>
    <hyperlink ref="H14" location="'1 (21)'!A1" display="'1 (21)'!A1"/>
    <hyperlink ref="B15" location="'1 (22)'!A1" display="'1 (22)'!A1"/>
    <hyperlink ref="C15" location="'1 (23)'!A1" display="'1 (23)'!A1"/>
    <hyperlink ref="D15" location="'1 (24)'!A1" display="'1 (24)'!A1"/>
    <hyperlink ref="E15" location="'1 (25)'!A1" display="'1 (25)'!A1"/>
    <hyperlink ref="F15" location="'1 (26)'!A1" display="'1 (26)'!A1"/>
    <hyperlink ref="G15" location="'1 (27)'!A1" display="'1 (27)'!A1"/>
    <hyperlink ref="H15" location="'1 (28)'!A1" display="'1 (28)'!A1"/>
    <hyperlink ref="B16" location="'1 (29)'!A1" display="'1 (29)'!A1"/>
    <hyperlink ref="C16" location="'1 (30)'!A1" display="'1 (30)'!A1"/>
    <hyperlink ref="D16" location="'1 (31)'!A1" display="'1 (31)'!A1"/>
    <hyperlink ref="L56" location="'1 (366)'!A1" display="'1 (366)'!A1"/>
    <hyperlink ref="K56" location="'1 (365)'!A1" display="'1 (365)'!A1"/>
    <hyperlink ref="J56" location="'1 (364)'!A1" display="'1 (364)'!A1"/>
    <hyperlink ref="P55" location="'1 (363)'!A1" display="'1 (363)'!A1"/>
    <hyperlink ref="O55" location="'1 (362)'!A1" display="'1 (362)'!A1"/>
    <hyperlink ref="N55" location="'1 (361)'!A1" display="'1 (361)'!A1"/>
    <hyperlink ref="M55" location="'1 (360)'!A1" display="'1 (360)'!A1"/>
    <hyperlink ref="L55" location="'1 (359)'!A1" display="'1 (359)'!A1"/>
    <hyperlink ref="K55" location="'1 (358)'!A1" display="'1 (358)'!A1"/>
    <hyperlink ref="J55" location="'1 (357)'!A1" display="'1 (357)'!A1"/>
    <hyperlink ref="P54" location="'1 (356)'!A1" display="'1 (356)'!A1"/>
    <hyperlink ref="O54" location="'1 (355)'!A1" display="'1 (355)'!A1"/>
    <hyperlink ref="N54" location="'1 (354)'!A1" display="'1 (354)'!A1"/>
    <hyperlink ref="M54" location="'1 (253)'!A1" display="'1 (253)'!A1"/>
    <hyperlink ref="L54" location="'1 (352)'!A1" display="'1 (352)'!A1"/>
    <hyperlink ref="K54" location="'1 (251)'!A1" display="'1 (251)'!A1"/>
    <hyperlink ref="J54" location="'1 (350)'!A1" display="'1 (350)'!A1"/>
    <hyperlink ref="P53" location="'1 (349)'!A1" display="'1 (349)'!A1"/>
    <hyperlink ref="O53" location="'1 (348)'!A1" display="'1 (348)'!A1"/>
    <hyperlink ref="N53" location="'1 (347)'!A1" display="'1 (347)'!A1"/>
    <hyperlink ref="M53" location="'1 (346)'!A1" display="'1 (346)'!A1"/>
    <hyperlink ref="L53" location="'1 (345)'!A1" display="'1 (345)'!A1"/>
    <hyperlink ref="K53" location="'1 (344)'!A1" display="'1 (344)'!A1"/>
    <hyperlink ref="J53" location="'1 (343)'!A1" display="'1 (343)'!A1"/>
    <hyperlink ref="P52" location="'1 (342)'!A1" display="'1 (342)'!A1"/>
    <hyperlink ref="O52" location="'1 (341)'!A1" display="'1 (341)'!A1"/>
    <hyperlink ref="N52" location="'1 (339)'!A1" display="'1 (339)'!A1"/>
    <hyperlink ref="M52" location="'1 (339)'!A1" display="'1 (339)'!A1"/>
    <hyperlink ref="L52" location="'1 (338)'!A1" display="'1 (338)'!A1"/>
    <hyperlink ref="K52" location="'1 (337)'!A1" display="'1 (337)'!A1"/>
    <hyperlink ref="J52" location="'1 (336)'!A1" display="'1 (336)'!A1"/>
    <hyperlink ref="C56" location="'1 (335)'!A1" display="'1 (335)'!A1"/>
    <hyperlink ref="B56" location="'1 (334)'!A1" display="'1 (334)'!A1"/>
    <hyperlink ref="H55" location="'1 (333)'!A1" display="'1 (333)'!A1"/>
    <hyperlink ref="G55" location="'1 (332)'!A1" display="'1 (332)'!A1"/>
    <hyperlink ref="F55" location="'1 (331)'!A1" display="'1 (331)'!A1"/>
    <hyperlink ref="E55" location="'1 (330)'!A1" display="'1 (330)'!A1"/>
    <hyperlink ref="D55" location="'1 (329)'!A1" display="'1 (329)'!A1"/>
    <hyperlink ref="C55" location="'1 (328)'!A1" display="'1 (328)'!A1"/>
    <hyperlink ref="B55" location="'1 (327)'!A1" display="'1 (327)'!A1"/>
    <hyperlink ref="H54" location="'1 (326)'!A1" display="'1 (326)'!A1"/>
    <hyperlink ref="G54" location="'1 (325)'!A1" display="'1 (325)'!A1"/>
    <hyperlink ref="F54" location="'1 (324)'!A1" display="'1 (324)'!A1"/>
    <hyperlink ref="E54" location="'1 (323)'!A1" display="'1 (323)'!A1"/>
    <hyperlink ref="D54" location="'1 (322)'!A1" display="'1 (322)'!A1"/>
    <hyperlink ref="C54" location="'1 (321)'!A1" display="'1 (321)'!A1"/>
    <hyperlink ref="B54" location="'1 (320)'!A1" display="'1 (320)'!A1"/>
    <hyperlink ref="H53" location="'1 (319)'!A1" display="'1 (319)'!A1"/>
    <hyperlink ref="G53" location="'1 (318)'!A1" display="'1 (318)'!A1"/>
    <hyperlink ref="F53" location="'1 (317)'!A1" display="'1 (317)'!A1"/>
    <hyperlink ref="E53" location="'1 (316)'!A1" display="'1 (316)'!A1"/>
    <hyperlink ref="D53" location="'1 (315)'!A1" display="'1 (315)'!A1"/>
    <hyperlink ref="C53" location="'1 (314)'!A1" display="'1 (314)'!A1"/>
    <hyperlink ref="B53" location="'1 (313)'!A1" display="'1 (313)'!A1"/>
    <hyperlink ref="H52" location="'1 (312)'!A1" display="'1 (312)'!A1"/>
    <hyperlink ref="G52" location="'1 (311)'!A1" display="'1 (311)'!A1"/>
    <hyperlink ref="F52" location="'1 (310)'!A1" display="'1 (310)'!A1"/>
    <hyperlink ref="E52" location="'1 (309)'!A1" display="'1 (309)'!A1"/>
    <hyperlink ref="D52" location="'1 (308)'!A1" display="'1 (308)'!A1"/>
    <hyperlink ref="C52" location="'1 (307)'!A1" display="'1 (307)'!A1"/>
    <hyperlink ref="B52" location="'1 (306)'!A1" display="'1 (306)'!A1"/>
    <hyperlink ref="K48" location="'1 (304)'!A1" display="'1 (304)'!A1"/>
    <hyperlink ref="J48" location="'1 (303)'!A1" display="'1 (303)'!A1"/>
    <hyperlink ref="P47" location="'1 (302)'!A1" display="'1 (302)'!A1"/>
    <hyperlink ref="O47" location="'1 (301)'!A1" display="'1 (301)'!A1"/>
    <hyperlink ref="L48" location="'1 (305)'!A1" display="'1 (305)'!A1"/>
    <hyperlink ref="N47" location="'1 (301)'!A1" display="'1 (301)'!A1"/>
    <hyperlink ref="M47" location="'1 (299)'!A1" display="'1 (299)'!A1"/>
    <hyperlink ref="L47" location="'1 (298)'!A1" display="'1 (298)'!A1"/>
    <hyperlink ref="K47" location="'1 (297)'!A1" display="'1 (297)'!A1"/>
    <hyperlink ref="J47" location="'1 (296)'!A1" display="'1 (296)'!A1"/>
    <hyperlink ref="P46" location="'1 (295)'!A1" display="'1 (295)'!A1"/>
    <hyperlink ref="O46" location="'1 (294)'!A1" display="'1 (294)'!A1"/>
    <hyperlink ref="N46" location="'1 (293)'!A1" display="'1 (293)'!A1"/>
    <hyperlink ref="M46" location="'1 (292)'!A1" display="'1 (292)'!A1"/>
    <hyperlink ref="L46" location="'1 (291)'!A1" display="'1 (291)'!A1"/>
    <hyperlink ref="K46" location="'1 (290)'!A1" display="'1 (290)'!A1"/>
    <hyperlink ref="J46" location="'1 (289)'!A1" display="'1 (289)'!A1"/>
    <hyperlink ref="P45" location="'1 (288)'!A1" display="'1 (288)'!A1"/>
    <hyperlink ref="O45" location="'1 (287)'!A1" display="'1 (287)'!A1"/>
    <hyperlink ref="N45" location="'1 (286)'!A1" display="'1 (286)'!A1"/>
    <hyperlink ref="M45" location="'1 (285)'!A1" display="'1 (285)'!A1"/>
    <hyperlink ref="L45" location="'1 (284)'!A1" display="'1 (284)'!A1"/>
    <hyperlink ref="K45" location="'1 (283)'!A1" display="'1 (283)'!A1"/>
    <hyperlink ref="J45" location="'1 (282)'!A1" display="'1 (282)'!A1"/>
    <hyperlink ref="P44" location="'1 (281)'!A1" display="'1 (281)'!A1"/>
    <hyperlink ref="O44" location="'1 (280)'!A1" display="'1 (280)'!A1"/>
    <hyperlink ref="N44" location="'1 (279)'!A1" display="'1 (279)'!A1"/>
    <hyperlink ref="M44" location="'1 (278)'!A1" display="'1 (278)'!A1"/>
    <hyperlink ref="L44" location="'1 (277)'!A1" display="'1 (277)'!A1"/>
    <hyperlink ref="K44" location="'1 (276)'!A1" display="'1 (276)'!A1"/>
    <hyperlink ref="J44" location="'1 (275)'!A1" display="'1 (275)'!A1"/>
    <hyperlink ref="D40" location="'1 (213)'!A1" display="'1 (213)'!A1"/>
    <hyperlink ref="C40" location="'1 (212)'!A1" display="'1 (212)'!A1"/>
    <hyperlink ref="B40" location="'1 (211)'!A1" display="'1 (211)'!A1"/>
    <hyperlink ref="H39" location="'1 (210)'!A1" display="'1 (210)'!A1"/>
    <hyperlink ref="C48" location="'1 (274)'!A1" display="'1 (274)'!A1"/>
    <hyperlink ref="B48" location="'1 (273)'!A1" display="'1 (273)'!A1"/>
    <hyperlink ref="H47" location="'1 (272)'!A1" display="'1 (272)'!A1"/>
    <hyperlink ref="G47" location="'1 (271)'!A1" display="'1 (271)'!A1"/>
    <hyperlink ref="F47" location="'1 (270)'!A1" display="'1 (270)'!A1"/>
    <hyperlink ref="E47" location="'1 (269)'!A1" display="'1 (269)'!A1"/>
    <hyperlink ref="D47" location="'1 (268)'!A1" display="'1 (268)'!A1"/>
    <hyperlink ref="C47" location="'1 (267)'!A1" display="'1 (267)'!A1"/>
    <hyperlink ref="B47" location="'1 (266)'!A1" display="'1 (266)'!A1"/>
    <hyperlink ref="H46" location="'1 (265)'!A1" display="'1 (265)'!A1"/>
    <hyperlink ref="G46" location="'1 (264)'!A1" display="'1 (264)'!A1"/>
    <hyperlink ref="F46" location="'1 (263)'!A1" display="'1 (263)'!A1"/>
    <hyperlink ref="E46" location="'1 (262)'!A1" display="'1 (262)'!A1"/>
    <hyperlink ref="D46" location="'1 (261)'!A1" display="'1 (261)'!A1"/>
    <hyperlink ref="C46" location="'1 (260)'!A1" display="'1 (260)'!A1"/>
    <hyperlink ref="B46" location="'1 (259)'!A1" display="'1 (259)'!A1"/>
    <hyperlink ref="H45" location="'1 (258)'!A1" display="'1 (258)'!A1"/>
    <hyperlink ref="G45" location="'1 (157)'!A1" display="'1 (157)'!A1"/>
    <hyperlink ref="F45" location="'1 (256)'!A1" display="'1 (256)'!A1"/>
    <hyperlink ref="E45" location="'1 (255)'!A1" display="'1 (255)'!A1"/>
    <hyperlink ref="D45" location="'1 (254)'!A1" display="'1 (254)'!A1"/>
    <hyperlink ref="C45" location="'1 (253)'!A1" display="'1 (253)'!A1"/>
    <hyperlink ref="B45" location="'1 (252)'!A1" display="'1 (252)'!A1"/>
    <hyperlink ref="H44" location="'1 (251)'!A1" display="'1 (251)'!A1"/>
    <hyperlink ref="G44" location="'1 (250)'!A1" display="'1 (250)'!A1"/>
    <hyperlink ref="F44" location="'1 (249)'!A1" display="'1 (249)'!A1"/>
    <hyperlink ref="E44" location="'1 (248)'!A1" display="'1 (248)'!A1"/>
    <hyperlink ref="D44" location="'1 (247)'!A1" display="'1 (247)'!A1"/>
    <hyperlink ref="C44" location="'1 (246)'!A1" display="'1 (246)'!A1"/>
    <hyperlink ref="B44" location="'1 (245)'!A1" display="'1 (245)'!A1"/>
    <hyperlink ref="L40" location="'1 (244)'!A1" display="'1 (244)'!A1"/>
    <hyperlink ref="K40" location="'1 (243)'!A1" display="'1 (243)'!A1"/>
    <hyperlink ref="J40" location="'1 (242)'!A1" display="'1 (242)'!A1"/>
    <hyperlink ref="P39" location="'1 (241)'!A1" display="'1 (241)'!A1"/>
    <hyperlink ref="O39" location="'1 (240)'!A1" display="'1 (240)'!A1"/>
    <hyperlink ref="N39" location="'1 (139)'!A1" display="'1 (139)'!A1"/>
    <hyperlink ref="M39" location="'1 (238)'!A1" display="'1 (238)'!A1"/>
    <hyperlink ref="L39" location="'1 (237)'!A1" display="'1 (237)'!A1"/>
    <hyperlink ref="K39" location="'1 (236)'!A1" display="'1 (236)'!A1"/>
    <hyperlink ref="J39" location="'1 (235)'!A1" display="'1 (235)'!A1"/>
    <hyperlink ref="P38" location="'1 (234)'!A1" display="'1 (234)'!A1"/>
    <hyperlink ref="O38" location="'1 (233)'!A1" display="'1 (233)'!A1"/>
    <hyperlink ref="N38" location="'1 (232)'!A1" display="'1 (232)'!A1"/>
    <hyperlink ref="M38" location="'1 (231)'!A1" display="'1 (231)'!A1"/>
    <hyperlink ref="L38" location="'1 (230)'!A1" display="'1 (230)'!A1"/>
    <hyperlink ref="K38" location="'1 (229)'!A1" display="'1 (229)'!A1"/>
    <hyperlink ref="J38" location="'1 (228)'!A1" display="'1 (228)'!A1"/>
    <hyperlink ref="P37" location="'1 (227)'!A1" display="'1 (227)'!A1"/>
    <hyperlink ref="O37" location="'1 (226)'!A1" display="'1 (226)'!A1"/>
    <hyperlink ref="N37" location="'1 (225)'!A1" display="'1 (225)'!A1"/>
    <hyperlink ref="M37" location="'1 (224)'!A1" display="'1 (224)'!A1"/>
    <hyperlink ref="L37" location="'1 (223)'!A1" display="'1 (223)'!A1"/>
    <hyperlink ref="K37" location="'1 (222)'!A1" display="'1 (222)'!A1"/>
    <hyperlink ref="J37" location="'1 (221)'!A1" display="'1 (221)'!A1"/>
    <hyperlink ref="P36" location="'1 (220)'!A1" display="'1 (220)'!A1"/>
    <hyperlink ref="O36" location="'1 (219)'!A1" display="'1 (219)'!A1"/>
    <hyperlink ref="N36" location="'1 (218)'!A1" display="'1 (218)'!A1"/>
    <hyperlink ref="M36" location="'1 (217)'!A1" display="'1 (217)'!A1"/>
    <hyperlink ref="L36" location="'1 (216)'!A1" display="'1 (216)'!A1"/>
    <hyperlink ref="K36" location="'1 (115)'!A1" display="'1 (115)'!A1"/>
    <hyperlink ref="J36" location="'1 (214)'!A1" display="'1 (214)'!A1"/>
    <hyperlink ref="G39" location="'1 (209)'!A1" display="'1 (209)'!A1"/>
    <hyperlink ref="F39" location="'1 (208)'!A1" display="'1 (208)'!A1"/>
    <hyperlink ref="E39" location="'1 (207)'!A1" display="'1 (207)'!A1"/>
    <hyperlink ref="D39" location="'1 (206)'!A1" display="'1 (206)'!A1"/>
    <hyperlink ref="C39" location="'1 (205)'!A1" display="'1 (205)'!A1"/>
    <hyperlink ref="B39" location="'1 (204)'!A1" display="'1 (204)'!A1"/>
    <hyperlink ref="H38" location="'1 (203)'!A1" display="'1 (203)'!A1"/>
    <hyperlink ref="G38" location="'1 (202)'!A1" display="'1 (202)'!A1"/>
    <hyperlink ref="F38" location="'1 (201)'!A1" display="'1 (201)'!A1"/>
    <hyperlink ref="E38" location="'1 (200)'!A1" display="'1 (200)'!A1"/>
    <hyperlink ref="D38" location="'1 (199)'!A1" display="'1 (199)'!A1"/>
    <hyperlink ref="C38" location="'1 (198)'!A1" display="'1 (198)'!A1"/>
    <hyperlink ref="B38" location="'1 (197)'!A1" display="'1 (197)'!A1"/>
    <hyperlink ref="H37" location="'1 (196)'!A1" display="'1 (196)'!A1"/>
    <hyperlink ref="G37" location="'1 (195)'!A1" display="'1 (195)'!A1"/>
    <hyperlink ref="F37" location="'1 (194)'!A1" display="'1 (194)'!A1"/>
    <hyperlink ref="E37" location="'1 (193)'!A1" display="'1 (193)'!A1"/>
    <hyperlink ref="D37" location="'1 (192)'!A1" display="'1 (192)'!A1"/>
    <hyperlink ref="C37" location="'1 (191)'!A1" display="'1 (191)'!A1"/>
    <hyperlink ref="B37" location="'1 (190)'!A1" display="'1 (190)'!A1"/>
    <hyperlink ref="H36" location="'1 (189)'!A1" display="'1 (189)'!A1"/>
    <hyperlink ref="G36" location="'1 (188)'!A1" display="'1 (188)'!A1"/>
    <hyperlink ref="F36" location="'1 (187)'!A1" display="'1 (187)'!A1"/>
    <hyperlink ref="E36" location="'1 (186)'!A1" display="'1 (186)'!A1"/>
    <hyperlink ref="D36" location="'1 (185)'!A1" display="'1 (185)'!A1"/>
    <hyperlink ref="C36" location="'1 (184)'!A1" display="'1 (184)'!A1"/>
    <hyperlink ref="B36" location="'1 (183)'!A1" display="'1 (183)'!A1"/>
    <hyperlink ref="K32" location="'1 (182)'!A1" display="'1 (182)'!A1"/>
    <hyperlink ref="J32" location="'1 (181)'!A1" display="'1 (181)'!A1"/>
    <hyperlink ref="P31" location="'1 (180)'!A1" display="'1 (180)'!A1"/>
    <hyperlink ref="O31" location="'1 (179)'!A1" display="'1 (179)'!A1"/>
    <hyperlink ref="N31" location="'1 (178)'!A1" display="'1 (178)'!A1"/>
    <hyperlink ref="M31" location="'1 (177)'!A1" display="'1 (177)'!A1"/>
    <hyperlink ref="L31" location="'1 (176)'!A1" display="'1 (176)'!A1"/>
    <hyperlink ref="K31" location="'1 (175)'!A1" display="'1 (175)'!A1"/>
    <hyperlink ref="J31" location="'1 (174)'!A1" display="'1 (174)'!A1"/>
    <hyperlink ref="P30" location="'1 (173)'!A1" display="'1 (173)'!A1"/>
    <hyperlink ref="O30" location="'1 (172)'!A1" display="'1 (172)'!A1"/>
    <hyperlink ref="N30" location="'1 (171)'!A1" display="'1 (171)'!A1"/>
    <hyperlink ref="M30" location="'1 (170)'!A1" display="'1 (170)'!A1"/>
    <hyperlink ref="L30" location="'1 (169)'!A1" display="'1 (169)'!A1"/>
    <hyperlink ref="K30" location="'1 (168)'!A1" display="'1 (168)'!A1"/>
    <hyperlink ref="J30" location="'1 (167)'!A1" display="'1 (167)'!A1"/>
    <hyperlink ref="P29" location="'1 (166)'!A1" display="'1 (166)'!A1"/>
    <hyperlink ref="O29" location="'1 (165)'!A1" display="'1 (165)'!A1"/>
    <hyperlink ref="N29" location="'1 (164)'!A1" display="'1 (164)'!A1"/>
    <hyperlink ref="M29" location="'1 (163)'!A1" display="'1 (163)'!A1"/>
    <hyperlink ref="L29" location="'1 (162)'!A1" display="'1 (162)'!A1"/>
    <hyperlink ref="K29" location="'1 (161)'!A1" display="'1 (161)'!A1"/>
    <hyperlink ref="J29" location="'1 (160)'!A1" display="'1 (160)'!A1"/>
    <hyperlink ref="P28" location="'1 (159)'!A1" display="'1 (159)'!A1"/>
    <hyperlink ref="O28" location="'1 (158)'!A1" display="'1 (158)'!A1"/>
    <hyperlink ref="N28" location="'1 (157)'!A1" display="'1 (157)'!A1"/>
    <hyperlink ref="M28" location="'1 (156)'!A1" display="'1 (156)'!A1"/>
    <hyperlink ref="L28" location="'1 (155)'!A1" display="'1 (155)'!A1"/>
    <hyperlink ref="K28" location="'1 (154)'!A1" display="'1 (154)'!A1"/>
    <hyperlink ref="J28" location="'1 (153)'!A1" display="'1 (153)'!A1"/>
    <hyperlink ref="D32" location="'1 (152)'!A1" display="'1 (152)'!A1"/>
    <hyperlink ref="C32" location="'1 (151)'!A1" display="'1 (151)'!A1"/>
    <hyperlink ref="B32" location="'1 (150)'!A1" display="'1 (150)'!A1"/>
    <hyperlink ref="H31" location="'1 (149)'!A1" display="'1 (149)'!A1"/>
    <hyperlink ref="G31" location="'1 (148)'!A1" display="'1 (148)'!A1"/>
    <hyperlink ref="F31" location="'1 (147)'!A1" display="'1 (147)'!A1"/>
    <hyperlink ref="E31" location="'1 (146)'!A1" display="'1 (146)'!A1"/>
    <hyperlink ref="D31" location="'1 (145)'!A1" display="'1 (145)'!A1"/>
    <hyperlink ref="C31" location="'1 (144)'!A1" display="'1 (144)'!A1"/>
    <hyperlink ref="B31" location="'1 (143)'!A1" display="'1 (143)'!A1"/>
    <hyperlink ref="H30" location="'1 (142)'!A1" display="'1 (142)'!A1"/>
    <hyperlink ref="G30" location="'1 (141)'!A1" display="'1 (141)'!A1"/>
    <hyperlink ref="F30" location="'1 (140)'!A1" display="'1 (140)'!A1"/>
    <hyperlink ref="E30" location="'1 (139)'!A1" display="'1 (139)'!A1"/>
    <hyperlink ref="D30" location="'1 (138)'!A1" display="'1 (138)'!A1"/>
    <hyperlink ref="C30" location="'1 (137)'!A1" display="'1 (137)'!A1"/>
    <hyperlink ref="B30" location="'1 (136)'!A1" display="'1 (136)'!A1"/>
    <hyperlink ref="H29" location="'1 (135)'!A1" display="'1 (135)'!A1"/>
    <hyperlink ref="G29" location="'1 (134)'!A1" display="'1 (134)'!A1"/>
    <hyperlink ref="F29" location="'1 (133)'!A1" display="'1 (133)'!A1"/>
    <hyperlink ref="E29" location="'1 (132)'!A1" display="'1 (132)'!A1"/>
    <hyperlink ref="D29" location="'1 (131)'!A1" display="'1 (131)'!A1"/>
    <hyperlink ref="C29" location="'1 (130)'!A1" display="'1 (130)'!A1"/>
    <hyperlink ref="B29" location="'1 (129)'!A1" display="'1 (129)'!A1"/>
    <hyperlink ref="H28" location="'1 (128)'!A1" display="'1 (128)'!A1"/>
    <hyperlink ref="G28" location="'1 (127)'!A1" display="'1 (127)'!A1"/>
    <hyperlink ref="F28" location="'1 (126)'!A1" display="'1 (126)'!A1"/>
    <hyperlink ref="E28" location="'1 (125)'!A1" display="'1 (125)'!A1"/>
    <hyperlink ref="D28" location="'1 (124)'!A1" display="'1 (124)'!A1"/>
    <hyperlink ref="C28" location="'1 (123)'!A1" display="'1 (123)'!A1"/>
    <hyperlink ref="B28" location="'1 (122)'!A1" display="'1 (122)'!A1"/>
    <hyperlink ref="K24" location="'1 (121)'!A1" display="'1 (121)'!A1"/>
    <hyperlink ref="J24" location="'1 (120)'!A1" display="'1 (120)'!A1"/>
    <hyperlink ref="P23" location="'1 (119)'!A1" display="'1 (119)'!A1"/>
    <hyperlink ref="O23" location="'1 (118)'!A1" display="'1 (118)'!A1"/>
    <hyperlink ref="N23" location="'1 (117)'!A1" display="'1 (117)'!A1"/>
    <hyperlink ref="M23" location="'1 (116)'!A1" display="'1 (116)'!A1"/>
    <hyperlink ref="L23" location="'1 (115)'!A1" display="'1 (115)'!A1"/>
    <hyperlink ref="K23" location="'1 (114)'!A1" display="'1 (114)'!A1"/>
    <hyperlink ref="J23" location="'1 (113)'!A1" display="'1 (113)'!A1"/>
    <hyperlink ref="P22" location="'1 (112)'!A1" display="'1 (112)'!A1"/>
    <hyperlink ref="O22" location="'1 (111)'!A1" display="'1 (111)'!A1"/>
    <hyperlink ref="N22" location="'1 (110)'!A1" display="'1 (110)'!A1"/>
    <hyperlink ref="M22" location="'1 (109)'!A1" display="'1 (109)'!A1"/>
    <hyperlink ref="L22" location="'1 (108)'!A1" display="'1 (108)'!A1"/>
    <hyperlink ref="K22" location="'1 (107)'!A1" display="'1 (107)'!A1"/>
    <hyperlink ref="J22" location="'1 (106)'!A1" display="'1 (106)'!A1"/>
    <hyperlink ref="P21" location="'1 (105)'!A1" display="'1 (105)'!A1"/>
    <hyperlink ref="O21" location="'1 (104)'!A1" display="'1 (104)'!A1"/>
    <hyperlink ref="N21" location="'1 (103)'!A1" display="'1 (103)'!A1"/>
    <hyperlink ref="M21" location="'1 (102)'!A1" display="'1 (102)'!A1"/>
    <hyperlink ref="L21" location="'1 (101)'!A1" display="'1 (101)'!A1"/>
    <hyperlink ref="K21" location="'1 (100)'!A1" display="'1 (100)'!A1"/>
    <hyperlink ref="J21" location="'1 (99)'!A1" display="'1 (99)'!A1"/>
    <hyperlink ref="P20" location="'1 (98)'!A1" display="'1 (98)'!A1"/>
    <hyperlink ref="O20" location="'1 (97)'!A1" display="'1 (97)'!A1"/>
    <hyperlink ref="N20" location="'1 (96)'!A1" display="'1 (96)'!A1"/>
    <hyperlink ref="M20" location="'1 (95)'!A1" display="'1 (95)'!A1"/>
    <hyperlink ref="L20" location="'1 (94)'!A1" display="'1 (94)'!A1"/>
    <hyperlink ref="K20" location="'1 (93)'!A1" display="'1 (93)'!A1"/>
    <hyperlink ref="J20" location="'1 (92)'!A1" display="'1 (92)'!A1"/>
    <hyperlink ref="D24" location="'1 (91)'!A1" display="'1 (91)'!A1"/>
    <hyperlink ref="C24" location="'1 (90)'!A1" display="'1 (90)'!A1"/>
    <hyperlink ref="B24" location="'1 (89)'!A1" display="'1 (89)'!A1"/>
    <hyperlink ref="H23" location="'1 (88)'!A1" display="'1 (88)'!A1"/>
    <hyperlink ref="G23" location="'1 (87)'!A1" display="'1 (87)'!A1"/>
    <hyperlink ref="F23" location="'1 (86)'!A1" display="'1 (86)'!A1"/>
    <hyperlink ref="E23" location="'1 (85)'!A1" display="'1 (85)'!A1"/>
    <hyperlink ref="D23" location="'1 (84)'!A1" display="'1 (84)'!A1"/>
    <hyperlink ref="C23" location="'1 (83)'!A1" display="'1 (83)'!A1"/>
    <hyperlink ref="B23" location="'1 (82)'!A1" display="'1 (82)'!A1"/>
    <hyperlink ref="H22" location="'1 (81)'!A1" display="'1 (81)'!A1"/>
    <hyperlink ref="G22" location="'1 (80)'!A1" display="'1 (80)'!A1"/>
    <hyperlink ref="F22" location="'1 (79)'!A1" display="'1 (79)'!A1"/>
    <hyperlink ref="E22" location="'1 (78)'!A1" display="'1 (78)'!A1"/>
    <hyperlink ref="D22" location="'1 (77)'!A1" display="'1 (77)'!A1"/>
    <hyperlink ref="C22" location="'1 (76)'!A1" display="'1 (76)'!A1"/>
    <hyperlink ref="B22" location="'1 (75)'!A1" display="'1 (75)'!A1"/>
    <hyperlink ref="H21" location="'1 (74)'!A1" display="'1 (74)'!A1"/>
    <hyperlink ref="G21" location="'1 (73)'!A1" display="'1 (73)'!A1"/>
    <hyperlink ref="F21" location="'1 (72)'!A1" display="'1 (72)'!A1"/>
    <hyperlink ref="E21" location="'1 (71)'!A1" display="'1 (71)'!A1"/>
    <hyperlink ref="D21" location="'1 (70)'!A1" display="'1 (70)'!A1"/>
    <hyperlink ref="C21" location="'1 (69)'!A1" display="'1 (69)'!A1"/>
    <hyperlink ref="B21" location="'1 (68)'!A1" display="'1 (68)'!A1"/>
    <hyperlink ref="H20" location="'1 (67)'!A1" display="'1 (67)'!A1"/>
    <hyperlink ref="G20" location="'1 (66)'!A1" display="'1 (66)'!A1"/>
    <hyperlink ref="F20" location="'1 (65)'!A1" display="'1 (65)'!A1"/>
    <hyperlink ref="E20" location="'1 (64)'!A1" display="'1 (64)'!A1"/>
    <hyperlink ref="D20" location="'1 (63)'!A1" display="'1 (63)'!A1"/>
    <hyperlink ref="C20" location="'1 (62)'!A1" display="'1 (62)'!A1"/>
    <hyperlink ref="B20" location="'1 (61)'!A1" display="'1 (61)'!A1"/>
    <hyperlink ref="P15" location="'1 (59)'!A1" display="'1 (59)'!A1"/>
    <hyperlink ref="O15" location="'1 (58)'!A1" display="'1 (58)'!A1"/>
    <hyperlink ref="N15" location="'1 (57)'!A1" display="'1 (57)'!A1"/>
    <hyperlink ref="M15" location="'1 (56)'!A1" display="'1 (56)'!A1"/>
    <hyperlink ref="L15" location="'1 (55)'!A1" display="'1 (55)'!A1"/>
    <hyperlink ref="K15" location="'1 (54)'!A1" display="'1 (54)'!A1"/>
    <hyperlink ref="J15" location="'1 (53)'!A1" display="'1 (53)'!A1"/>
    <hyperlink ref="P14" location="'1 (52)'!A1" display="'1 (52)'!A1"/>
    <hyperlink ref="O14" location="'1 (51)'!A1" display="'1 (51)'!A1"/>
    <hyperlink ref="N14" location="'1 (50)'!A1" display="'1 (50)'!A1"/>
    <hyperlink ref="M14" location="'1 (49)'!A1" display="'1 (49)'!A1"/>
    <hyperlink ref="L14" location="'1 (48)'!A1" display="'1 (48)'!A1"/>
    <hyperlink ref="K14" location="'1 (47)'!A1" display="'1 (47)'!A1"/>
    <hyperlink ref="J14" location="'1 (46)'!A1" display="'1 (46)'!A1"/>
    <hyperlink ref="P13" location="'1 (45)'!A1" display="'1 (45)'!A1"/>
    <hyperlink ref="O13" location="'1 (44)'!A1" display="'1 (44)'!A1"/>
    <hyperlink ref="N13" location="'1 (43)'!A1" display="'1 (43)'!A1"/>
    <hyperlink ref="M13" location="'1 (42)'!A1" display="'1 (42)'!A1"/>
    <hyperlink ref="L13" location="'1 (41)'!A1" display="'1 (41)'!A1"/>
    <hyperlink ref="K13" location="'1 (40)'!A1" display="'1 (40)'!A1"/>
    <hyperlink ref="J13" location="'1 (39)'!A1" display="'1 (39)'!A1"/>
    <hyperlink ref="P12" location="'1 (38)'!A1" display="'1 (38)'!A1"/>
    <hyperlink ref="O12" location="'1 (37)'!A1" display="'1 (37)'!A1"/>
    <hyperlink ref="N12" location="'1 (36)'!A1" display="'1 (36)'!A1"/>
    <hyperlink ref="M12" location="'1 (35)'!A1" display="'1 (35)'!A1"/>
    <hyperlink ref="L12" location="'1 (34)'!A1" display="'1 (34)'!A1"/>
    <hyperlink ref="K12" location="'1 (33)'!A1" display="'1 (33)'!A1"/>
    <hyperlink ref="J12" location="'1 (32)'!A1" display="'1 (32)'!A1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topLeftCell="A37"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pošta'!$B$12+8</f>
        <v>45666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pošta'!$B$12+98-1</f>
        <v>45755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pošta'!$B$12+99-1</f>
        <v>45756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pošta'!$B$12+100-1</f>
        <v>45757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pošta'!$B$12+101-1</f>
        <v>45758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pošta'!$B$12+102-1</f>
        <v>45759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pošta'!$B$12+103-1</f>
        <v>45760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pošta'!$B$12+104-1</f>
        <v>45761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pošta'!$B$12+105-1</f>
        <v>45762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pošta'!$B$12+106-1</f>
        <v>45763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pošta'!$B$12+107-1</f>
        <v>45764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pošta'!$B$12+9</f>
        <v>45667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pošta'!$B$12+108-1</f>
        <v>45765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pošta'!$B$12+109-1</f>
        <v>45766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pošta'!$B$12+110-1</f>
        <v>45767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pošta'!$B$12+111-1</f>
        <v>45768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pošta'!$B$12+112-1</f>
        <v>45769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pošta'!$B$12+113-1</f>
        <v>45770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pošta'!$B$12+114-1</f>
        <v>45771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pošta'!$B$12+115-1</f>
        <v>45772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pošta'!$B$12+116-1</f>
        <v>45773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pošta'!$B$12+117-1</f>
        <v>45774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pošta'!$B$12+10</f>
        <v>45668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pošta'!$B$12+118-1</f>
        <v>45775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pošta'!$B$12+119-1</f>
        <v>45776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pošta'!$B$12+120-1</f>
        <v>45777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pošta'!$B$12+121-1</f>
        <v>45778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pošta'!$B$12+122-1</f>
        <v>45779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pošta'!$B$12+123-1</f>
        <v>45780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pošta'!$B$12+124-1</f>
        <v>45781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pošta'!$B$12+125-1</f>
        <v>45782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pošta'!$B$12+126-1</f>
        <v>45783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pošta'!$B$12+127-1</f>
        <v>45784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pošta'!$B$12+11</f>
        <v>45669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pošta'!$B$12+128-1</f>
        <v>45785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pošta'!$B$12+129-1</f>
        <v>45786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pošta'!$B$12+130-1</f>
        <v>45787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pošta'!$B$12+131-1</f>
        <v>45788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pošta'!$B$12+132-1</f>
        <v>45789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pošta'!$B$12+133-1</f>
        <v>45790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pošta'!$B$12+134-1</f>
        <v>45791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pošta'!$B$12+135-1</f>
        <v>45792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2:5" ht="12" thickBot="1" x14ac:dyDescent="0.25"/>
    <row r="8" spans="2:5" ht="21" customHeight="1" thickBot="1" x14ac:dyDescent="0.3">
      <c r="B8" s="58" t="s">
        <v>3</v>
      </c>
      <c r="C8" s="41">
        <f>'Poslata pošta'!$B$12+136-1</f>
        <v>45793</v>
      </c>
      <c r="D8" s="42" t="s">
        <v>0</v>
      </c>
      <c r="E8" s="2"/>
    </row>
    <row r="9" spans="2:5" ht="16.5" customHeight="1" thickBot="1" x14ac:dyDescent="0.25">
      <c r="B9" s="59" t="s">
        <v>4</v>
      </c>
      <c r="C9" s="3"/>
    </row>
    <row r="10" spans="2:5" ht="12" thickBot="1" x14ac:dyDescent="0.25"/>
    <row r="11" spans="2:5" ht="18.75" customHeight="1" thickBot="1" x14ac:dyDescent="0.25">
      <c r="B11" s="40" t="s">
        <v>12</v>
      </c>
      <c r="C11" s="35"/>
    </row>
    <row r="12" spans="2:5" ht="18.75" customHeight="1" thickBot="1" x14ac:dyDescent="0.25">
      <c r="B12" s="36" t="s">
        <v>5</v>
      </c>
      <c r="C12" s="37"/>
    </row>
    <row r="13" spans="2:5" ht="18.75" customHeight="1" thickBot="1" x14ac:dyDescent="0.25">
      <c r="B13" s="36" t="s">
        <v>11</v>
      </c>
      <c r="C13" s="37"/>
    </row>
    <row r="14" spans="2:5" ht="18.75" customHeight="1" thickBot="1" x14ac:dyDescent="0.25">
      <c r="B14" s="36" t="s">
        <v>6</v>
      </c>
      <c r="C14" s="37"/>
    </row>
    <row r="15" spans="2:5" ht="18.75" customHeight="1" thickBot="1" x14ac:dyDescent="0.25">
      <c r="B15" s="38" t="s">
        <v>7</v>
      </c>
      <c r="C15" s="39">
        <f>SUM(C11:C14)</f>
        <v>0</v>
      </c>
    </row>
    <row r="16" spans="2:5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pošta'!$B$12+137-1</f>
        <v>45794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pošta'!$B$12+12</f>
        <v>45670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/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pošta'!$B$12+138-1</f>
        <v>45795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pošta'!$B$12+139-1</f>
        <v>45796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pošta'!$B$12+140-1</f>
        <v>45797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pošta'!$B$12+141-1</f>
        <v>45798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pošta'!$B$12+142-1</f>
        <v>45799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pošta'!$B$12+143-1</f>
        <v>45800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pošta'!$B$12+144-1</f>
        <v>45801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pošta'!$B$12+145-1</f>
        <v>45802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pošta'!$B$12+146-1</f>
        <v>45803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pošta'!$B$12+147-1</f>
        <v>45804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</f>
        <v>45661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pošta'!$B$12+148-1</f>
        <v>45805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pošta'!$B$12+149-1</f>
        <v>45806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pošta'!$B$12+150-1</f>
        <v>45807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pošta'!$B$12+151-1</f>
        <v>45808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pošta'!$B$12+152-1</f>
        <v>45809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pošta'!$B$12+153-1</f>
        <v>45810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18.7109375" style="1" customWidth="1"/>
    <col min="4" max="4" width="22.85546875" style="1" customWidth="1"/>
    <col min="5" max="5" width="10.85546875" style="1" customWidth="1"/>
    <col min="6" max="429" width="12.85546875" style="1" customWidth="1"/>
    <col min="430" max="430" width="14" style="1" customWidth="1"/>
    <col min="431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pošta'!$B$12+154-1</f>
        <v>45811</v>
      </c>
      <c r="D8" s="42" t="s">
        <v>0</v>
      </c>
    </row>
    <row r="9" spans="1:6" ht="16.5" customHeight="1" thickBot="1" x14ac:dyDescent="0.3">
      <c r="A9"/>
      <c r="B9" s="59" t="s">
        <v>4</v>
      </c>
      <c r="C9" s="34" t="s">
        <v>2</v>
      </c>
      <c r="D9" s="29"/>
      <c r="E9" s="28"/>
      <c r="F9" s="30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sortState ref="A38:PO42">
    <sortCondition ref="B38:B42"/>
  </sortState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pošta'!$B$12+155-1</f>
        <v>45812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sortState ref="A35:XFD40">
    <sortCondition ref="B35:B40"/>
  </sortState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pošta'!$B$12+156-1</f>
        <v>45813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pošta'!$B$12+157-1</f>
        <v>45814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pošta'!$B$12+14</f>
        <v>45672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pošta'!$B$12+158-1</f>
        <v>45815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pošta'!$B$12+159-1</f>
        <v>45816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pošta'!$B$12+160-1</f>
        <v>45817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pošta'!$B$12+161-1</f>
        <v>45818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pošta'!$B$12+162-1</f>
        <v>45819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pošta'!$B$12+163-1</f>
        <v>45820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pošta'!$B$12+164-1</f>
        <v>45821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pošta'!$B$12+165-1</f>
        <v>45822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pošta'!$B$12+166-1</f>
        <v>45823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pošta'!$B$12+167-1</f>
        <v>45824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pošta'!$B$12+15</f>
        <v>45673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pošta'!$B$12+168-1</f>
        <v>45825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pošta'!$B$12+169-1</f>
        <v>45826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pošta'!$B$12+170-1</f>
        <v>45827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pošta'!$B$12+171-1</f>
        <v>45828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pošta'!$B$12+172-1</f>
        <v>45829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pošta'!$B$12+173-1</f>
        <v>45830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pošta'!$B$12+174-1</f>
        <v>45831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pošta'!$B$12+175-1</f>
        <v>45832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pošta'!$B$12+176-1</f>
        <v>45833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pošta'!$B$12+177-1</f>
        <v>45834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1" spans="1:6" x14ac:dyDescent="0.2">
      <c r="A1" s="1" t="s">
        <v>9</v>
      </c>
    </row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pošta'!$B$12+16</f>
        <v>45674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pošta'!$B$12+178-1</f>
        <v>45835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pošta'!$B$12+179-1</f>
        <v>45836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pošta'!$B$12+180-1</f>
        <v>45837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pošta'!$B$12+181-1</f>
        <v>45838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pošta'!$B$12+182-1</f>
        <v>45839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2:5" ht="12" thickBot="1" x14ac:dyDescent="0.25"/>
    <row r="8" spans="2:5" ht="21" customHeight="1" thickBot="1" x14ac:dyDescent="0.3">
      <c r="B8" s="58" t="s">
        <v>3</v>
      </c>
      <c r="C8" s="41">
        <f>'Poslata pošta'!$B$12+183-1</f>
        <v>45840</v>
      </c>
      <c r="D8" s="42" t="s">
        <v>0</v>
      </c>
      <c r="E8" s="2"/>
    </row>
    <row r="9" spans="2:5" ht="16.5" customHeight="1" thickBot="1" x14ac:dyDescent="0.25">
      <c r="B9" s="59" t="s">
        <v>4</v>
      </c>
      <c r="C9" s="3"/>
    </row>
    <row r="10" spans="2:5" ht="12" thickBot="1" x14ac:dyDescent="0.25"/>
    <row r="11" spans="2:5" ht="18.75" customHeight="1" thickBot="1" x14ac:dyDescent="0.25">
      <c r="B11" s="40" t="s">
        <v>12</v>
      </c>
      <c r="C11" s="35"/>
    </row>
    <row r="12" spans="2:5" ht="18.75" customHeight="1" thickBot="1" x14ac:dyDescent="0.25">
      <c r="B12" s="36" t="s">
        <v>5</v>
      </c>
      <c r="C12" s="37"/>
    </row>
    <row r="13" spans="2:5" ht="18.75" customHeight="1" thickBot="1" x14ac:dyDescent="0.25">
      <c r="B13" s="36" t="s">
        <v>11</v>
      </c>
      <c r="C13" s="37"/>
    </row>
    <row r="14" spans="2:5" ht="18.75" customHeight="1" thickBot="1" x14ac:dyDescent="0.25">
      <c r="B14" s="36" t="s">
        <v>6</v>
      </c>
      <c r="C14" s="37"/>
    </row>
    <row r="15" spans="2:5" ht="18.75" customHeight="1" thickBot="1" x14ac:dyDescent="0.25">
      <c r="B15" s="38" t="s">
        <v>7</v>
      </c>
      <c r="C15" s="39">
        <f>SUM(C11:C14)</f>
        <v>0</v>
      </c>
    </row>
    <row r="16" spans="2:5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pošta'!$B$12+184-1</f>
        <v>45841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pošta'!$B$12+185-1</f>
        <v>45842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pošta'!$B$12+186-1</f>
        <v>45843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pošta'!$B$12+187-1</f>
        <v>45844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pošta'!$B$12+17</f>
        <v>45675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pošta'!$B$12+188-1</f>
        <v>45845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pošta'!$B$12+189-1</f>
        <v>45846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pošta'!$B$12+190-1</f>
        <v>45847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pošta'!$B$12+191-1</f>
        <v>45848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pošta'!$B$12+192-1</f>
        <v>45849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pošta'!$B$12+193-1</f>
        <v>45850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pošta'!$B$12+194-1</f>
        <v>45851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pošta'!$B$12+195-1</f>
        <v>45852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pošta'!$B$12+196-1</f>
        <v>45853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2:5" ht="12" thickBot="1" x14ac:dyDescent="0.25"/>
    <row r="8" spans="2:5" ht="21" customHeight="1" thickBot="1" x14ac:dyDescent="0.3">
      <c r="B8" s="58" t="s">
        <v>3</v>
      </c>
      <c r="C8" s="41">
        <f>'Poslata pošta'!$B$12+197-1</f>
        <v>45854</v>
      </c>
      <c r="D8" s="42" t="s">
        <v>0</v>
      </c>
      <c r="E8" s="2"/>
    </row>
    <row r="9" spans="2:5" ht="16.5" customHeight="1" thickBot="1" x14ac:dyDescent="0.25">
      <c r="B9" s="59" t="s">
        <v>4</v>
      </c>
      <c r="C9" s="3"/>
    </row>
    <row r="10" spans="2:5" ht="12" thickBot="1" x14ac:dyDescent="0.25"/>
    <row r="11" spans="2:5" ht="18.75" customHeight="1" thickBot="1" x14ac:dyDescent="0.25">
      <c r="B11" s="40" t="s">
        <v>12</v>
      </c>
      <c r="C11" s="35"/>
    </row>
    <row r="12" spans="2:5" ht="18.75" customHeight="1" thickBot="1" x14ac:dyDescent="0.25">
      <c r="B12" s="36" t="s">
        <v>5</v>
      </c>
      <c r="C12" s="37"/>
    </row>
    <row r="13" spans="2:5" ht="18.75" customHeight="1" thickBot="1" x14ac:dyDescent="0.25">
      <c r="B13" s="36" t="s">
        <v>11</v>
      </c>
      <c r="C13" s="37"/>
    </row>
    <row r="14" spans="2:5" ht="18.75" customHeight="1" thickBot="1" x14ac:dyDescent="0.25">
      <c r="B14" s="36" t="s">
        <v>6</v>
      </c>
      <c r="C14" s="37"/>
    </row>
    <row r="15" spans="2:5" ht="18.75" customHeight="1" thickBot="1" x14ac:dyDescent="0.25">
      <c r="B15" s="38" t="s">
        <v>7</v>
      </c>
      <c r="C15" s="39">
        <f>SUM(C11:C14)</f>
        <v>0</v>
      </c>
    </row>
    <row r="16" spans="2:5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</f>
        <v>45658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3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4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pošta'!$B$12+18</f>
        <v>45676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pošta'!$B$12+198-1</f>
        <v>45855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pošta'!$B$12+199-1</f>
        <v>45856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pošta'!$B$12+200-1</f>
        <v>45857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pošta'!$B$12+201-1</f>
        <v>45858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1" spans="1:6" x14ac:dyDescent="0.2">
      <c r="B1" s="1" t="s">
        <v>9</v>
      </c>
    </row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pošta'!$B$12+202-1</f>
        <v>45859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pošta'!$B$12+203-1</f>
        <v>45860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3518142.32</v>
      </c>
    </row>
    <row r="12" spans="1:6" ht="18.75" customHeight="1" thickBot="1" x14ac:dyDescent="0.25">
      <c r="B12" s="36" t="s">
        <v>5</v>
      </c>
      <c r="C12" s="37">
        <v>17850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3535992.32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3535992.32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pošta'!$B$12+204-1</f>
        <v>45861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3535992.32</v>
      </c>
    </row>
    <row r="12" spans="1:6" ht="18.75" customHeight="1" thickBot="1" x14ac:dyDescent="0.25">
      <c r="B12" s="36" t="s">
        <v>5</v>
      </c>
      <c r="C12" s="37">
        <v>10450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3546442.32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>
        <v>211280</v>
      </c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211286</v>
      </c>
    </row>
    <row r="41" spans="2:3" ht="15.75" thickBot="1" x14ac:dyDescent="0.3">
      <c r="B41" s="57" t="s">
        <v>32</v>
      </c>
      <c r="C41" s="56">
        <f>SUM(C15-C40)</f>
        <v>3335156.32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C40" sqref="C40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pošta'!$B$12+205-1</f>
        <v>45862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3335156.32</v>
      </c>
    </row>
    <row r="12" spans="1:6" ht="18.75" customHeight="1" thickBot="1" x14ac:dyDescent="0.25">
      <c r="B12" s="36" t="s">
        <v>5</v>
      </c>
      <c r="C12" s="37">
        <v>10900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3346056.32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434.56</v>
      </c>
    </row>
    <row r="40" spans="2:3" ht="13.5" customHeight="1" thickBot="1" x14ac:dyDescent="0.25">
      <c r="B40" s="38" t="s">
        <v>7</v>
      </c>
      <c r="C40" s="55">
        <f>SUM(C19:C39)</f>
        <v>434.56</v>
      </c>
    </row>
    <row r="41" spans="2:3" ht="15.75" thickBot="1" x14ac:dyDescent="0.3">
      <c r="B41" s="57" t="s">
        <v>32</v>
      </c>
      <c r="C41" s="56">
        <f>SUM(C15-C40)</f>
        <v>3345621.76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C40" sqref="C40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pošta'!$B$12+206-1</f>
        <v>45863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3345621.76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3345621.76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325.39999999999998</v>
      </c>
    </row>
    <row r="40" spans="2:3" ht="13.5" customHeight="1" thickBot="1" x14ac:dyDescent="0.25">
      <c r="B40" s="38" t="s">
        <v>7</v>
      </c>
      <c r="C40" s="55">
        <f>SUM(C19:C39)</f>
        <v>325.39999999999998</v>
      </c>
    </row>
    <row r="41" spans="2:3" ht="15.75" thickBot="1" x14ac:dyDescent="0.3">
      <c r="B41" s="57" t="s">
        <v>32</v>
      </c>
      <c r="C41" s="56">
        <f>SUM(C15-C40)</f>
        <v>3345296.36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pošta'!$B$12+207-1</f>
        <v>45864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pošta'!$B$12+19</f>
        <v>45677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pošta'!$B$12+208-1</f>
        <v>45865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F34" sqref="F34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pošta'!$B$12+209-1</f>
        <v>45866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3345296.36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3345296.36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1064904</v>
      </c>
    </row>
    <row r="38" spans="2:3" ht="12.75" x14ac:dyDescent="0.2">
      <c r="B38" s="51" t="s">
        <v>31</v>
      </c>
      <c r="C38" s="60">
        <v>125000</v>
      </c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1189904</v>
      </c>
    </row>
    <row r="41" spans="2:3" ht="15.75" thickBot="1" x14ac:dyDescent="0.3">
      <c r="B41" s="57" t="s">
        <v>32</v>
      </c>
      <c r="C41" s="56">
        <f>SUM(C15-C40)</f>
        <v>2155392.36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C40" sqref="C40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pošta'!$B$12+210-1</f>
        <v>45867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2155392.36</v>
      </c>
    </row>
    <row r="12" spans="1:6" ht="18.75" customHeight="1" thickBot="1" x14ac:dyDescent="0.25">
      <c r="B12" s="36" t="s">
        <v>5</v>
      </c>
      <c r="C12" s="37">
        <v>27000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2182392.36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>
        <v>73050</v>
      </c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4200</v>
      </c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2450.61</v>
      </c>
    </row>
    <row r="40" spans="2:3" ht="13.5" customHeight="1" thickBot="1" x14ac:dyDescent="0.25">
      <c r="B40" s="38" t="s">
        <v>7</v>
      </c>
      <c r="C40" s="55">
        <f>SUM(C19:C39)</f>
        <v>79700.61</v>
      </c>
    </row>
    <row r="41" spans="2:3" ht="15.75" thickBot="1" x14ac:dyDescent="0.3">
      <c r="B41" s="57" t="s">
        <v>32</v>
      </c>
      <c r="C41" s="56">
        <f>SUM(C15-C40)</f>
        <v>2102691.75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C38" sqref="C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pošta'!$B$12+211-1</f>
        <v>45868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2102691.75</v>
      </c>
    </row>
    <row r="12" spans="1:6" ht="18.75" customHeight="1" thickBot="1" x14ac:dyDescent="0.25">
      <c r="B12" s="36" t="s">
        <v>5</v>
      </c>
      <c r="C12" s="37">
        <v>14500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2117191.75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>
        <v>215410</v>
      </c>
    </row>
    <row r="24" spans="2:3" ht="12.75" x14ac:dyDescent="0.2">
      <c r="B24" s="53" t="s">
        <v>10</v>
      </c>
      <c r="C24" s="61">
        <v>500000</v>
      </c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748800</v>
      </c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170.1</v>
      </c>
    </row>
    <row r="40" spans="2:3" ht="13.5" customHeight="1" thickBot="1" x14ac:dyDescent="0.25">
      <c r="B40" s="38" t="s">
        <v>7</v>
      </c>
      <c r="C40" s="55">
        <f>SUM(C19:C39)</f>
        <v>1464380.1</v>
      </c>
    </row>
    <row r="41" spans="2:3" ht="15.75" thickBot="1" x14ac:dyDescent="0.3">
      <c r="B41" s="57" t="s">
        <v>32</v>
      </c>
      <c r="C41" s="56">
        <f>SUM(C15-C40)</f>
        <v>652811.64999999991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pošta'!$B$12+212-1</f>
        <v>45869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652811.65</v>
      </c>
    </row>
    <row r="12" spans="1:6" ht="18.75" customHeight="1" thickBot="1" x14ac:dyDescent="0.25">
      <c r="B12" s="36" t="s">
        <v>5</v>
      </c>
      <c r="C12" s="37">
        <v>28100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680911.65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385590</v>
      </c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2605.6</v>
      </c>
    </row>
    <row r="40" spans="2:3" ht="13.5" customHeight="1" thickBot="1" x14ac:dyDescent="0.25">
      <c r="B40" s="38" t="s">
        <v>7</v>
      </c>
      <c r="C40" s="55">
        <f>SUM(C19:C39)</f>
        <v>388195.6</v>
      </c>
    </row>
    <row r="41" spans="2:3" ht="15.75" thickBot="1" x14ac:dyDescent="0.3">
      <c r="B41" s="57" t="s">
        <v>32</v>
      </c>
      <c r="C41" s="56">
        <f>SUM(C15-C40)</f>
        <v>292716.05000000005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2:5" ht="12" thickBot="1" x14ac:dyDescent="0.25"/>
    <row r="8" spans="2:5" ht="21" customHeight="1" thickBot="1" x14ac:dyDescent="0.3">
      <c r="B8" s="58" t="s">
        <v>3</v>
      </c>
      <c r="C8" s="41">
        <f>'Poslata pošta'!$B$12+213-1</f>
        <v>45870</v>
      </c>
      <c r="D8" s="42" t="s">
        <v>0</v>
      </c>
      <c r="E8" s="2"/>
    </row>
    <row r="9" spans="2:5" ht="16.5" customHeight="1" thickBot="1" x14ac:dyDescent="0.25">
      <c r="B9" s="59" t="s">
        <v>4</v>
      </c>
      <c r="C9" s="3"/>
    </row>
    <row r="10" spans="2:5" ht="12" thickBot="1" x14ac:dyDescent="0.25"/>
    <row r="11" spans="2:5" ht="18.75" customHeight="1" thickBot="1" x14ac:dyDescent="0.25">
      <c r="B11" s="40" t="s">
        <v>12</v>
      </c>
      <c r="C11" s="35">
        <v>292716.05</v>
      </c>
    </row>
    <row r="12" spans="2:5" ht="18.75" customHeight="1" thickBot="1" x14ac:dyDescent="0.25">
      <c r="B12" s="36" t="s">
        <v>5</v>
      </c>
      <c r="C12" s="37"/>
    </row>
    <row r="13" spans="2:5" ht="18.75" customHeight="1" thickBot="1" x14ac:dyDescent="0.25">
      <c r="B13" s="36" t="s">
        <v>11</v>
      </c>
      <c r="C13" s="37">
        <v>28973830.359999999</v>
      </c>
    </row>
    <row r="14" spans="2:5" ht="18.75" customHeight="1" thickBot="1" x14ac:dyDescent="0.25">
      <c r="B14" s="36" t="s">
        <v>6</v>
      </c>
      <c r="C14" s="37">
        <v>55353.57</v>
      </c>
    </row>
    <row r="15" spans="2:5" ht="18.75" customHeight="1" thickBot="1" x14ac:dyDescent="0.25">
      <c r="B15" s="38" t="s">
        <v>7</v>
      </c>
      <c r="C15" s="39">
        <f>SUM(C11:C14)</f>
        <v>29321899.98</v>
      </c>
    </row>
    <row r="16" spans="2:5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>
        <v>20652749.25</v>
      </c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>
        <v>488504</v>
      </c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>
        <v>107705</v>
      </c>
    </row>
    <row r="24" spans="2:3" ht="12.75" x14ac:dyDescent="0.2">
      <c r="B24" s="53" t="s">
        <v>10</v>
      </c>
      <c r="C24" s="61">
        <v>100000</v>
      </c>
    </row>
    <row r="25" spans="2:3" ht="12.75" x14ac:dyDescent="0.2">
      <c r="B25" s="51" t="s">
        <v>19</v>
      </c>
      <c r="C25" s="60">
        <v>2770636.86</v>
      </c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>
        <v>126273.77</v>
      </c>
    </row>
    <row r="30" spans="2:3" ht="12.75" x14ac:dyDescent="0.2">
      <c r="B30" s="51" t="s">
        <v>23</v>
      </c>
      <c r="C30" s="60">
        <v>509003.06</v>
      </c>
    </row>
    <row r="31" spans="2:3" ht="12.75" x14ac:dyDescent="0.2">
      <c r="B31" s="51" t="s">
        <v>24</v>
      </c>
      <c r="C31" s="60">
        <v>100274.9</v>
      </c>
    </row>
    <row r="32" spans="2:3" ht="12.75" x14ac:dyDescent="0.2">
      <c r="B32" s="51" t="s">
        <v>25</v>
      </c>
      <c r="C32" s="60">
        <v>142801.03</v>
      </c>
    </row>
    <row r="33" spans="2:3" ht="12.75" x14ac:dyDescent="0.2">
      <c r="B33" s="51" t="s">
        <v>26</v>
      </c>
      <c r="C33" s="60">
        <v>100000</v>
      </c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>
        <v>35796</v>
      </c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1014024</v>
      </c>
    </row>
    <row r="38" spans="2:3" ht="12.75" x14ac:dyDescent="0.2">
      <c r="B38" s="51" t="s">
        <v>31</v>
      </c>
      <c r="C38" s="60">
        <v>174939.6</v>
      </c>
    </row>
    <row r="39" spans="2:3" ht="13.5" thickBot="1" x14ac:dyDescent="0.25">
      <c r="B39" s="51" t="s">
        <v>34</v>
      </c>
      <c r="C39" s="60">
        <v>807.18</v>
      </c>
    </row>
    <row r="40" spans="2:3" ht="13.5" customHeight="1" thickBot="1" x14ac:dyDescent="0.25">
      <c r="B40" s="38" t="s">
        <v>7</v>
      </c>
      <c r="C40" s="55">
        <f>SUM(C19:C39)</f>
        <v>26323514.649999999</v>
      </c>
    </row>
    <row r="41" spans="2:3" ht="15.75" thickBot="1" x14ac:dyDescent="0.3">
      <c r="B41" s="57" t="s">
        <v>32</v>
      </c>
      <c r="C41" s="56">
        <f>SUM(C15-C40)</f>
        <v>2998385.3300000019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pošta'!$B$12+214-1</f>
        <v>45871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pošta'!$B$12+215-1</f>
        <v>45872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 t="s">
        <v>35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2967740.98</v>
      </c>
    </row>
    <row r="12" spans="1:6" ht="18.75" customHeight="1" thickBot="1" x14ac:dyDescent="0.25">
      <c r="B12" s="36" t="s">
        <v>5</v>
      </c>
      <c r="C12" s="37">
        <v>28150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2995890.98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2995890.98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pošta'!$B$12+217-1</f>
        <v>45874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2995890.98</v>
      </c>
    </row>
    <row r="12" spans="1:6" ht="18.75" customHeight="1" thickBot="1" x14ac:dyDescent="0.25">
      <c r="B12" s="36" t="s">
        <v>5</v>
      </c>
      <c r="C12" s="37">
        <v>13200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3009090.98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>
        <v>2052961.71</v>
      </c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>
        <v>75493</v>
      </c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2128460.71</v>
      </c>
    </row>
    <row r="41" spans="2:3" ht="15.75" thickBot="1" x14ac:dyDescent="0.3">
      <c r="B41" s="57" t="s">
        <v>32</v>
      </c>
      <c r="C41" s="56">
        <f>SUM(C15-C40)</f>
        <v>880630.27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pošta'!$B$12+20</f>
        <v>45678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 t="s">
        <v>36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877297.35</v>
      </c>
    </row>
    <row r="12" spans="1:6" ht="18.75" customHeight="1" thickBot="1" x14ac:dyDescent="0.25">
      <c r="B12" s="36" t="s">
        <v>5</v>
      </c>
      <c r="C12" s="37">
        <v>22600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899897.35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>
        <v>100000</v>
      </c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>
        <v>345600</v>
      </c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445606</v>
      </c>
    </row>
    <row r="41" spans="2:3" ht="15.75" thickBot="1" x14ac:dyDescent="0.3">
      <c r="B41" s="57" t="s">
        <v>32</v>
      </c>
      <c r="C41" s="56">
        <f>SUM(C15-C40)</f>
        <v>454291.35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pošta'!$B$12+219-1</f>
        <v>45876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pošta'!$B$12+220-1</f>
        <v>45877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454291.35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454291.35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1007.95</v>
      </c>
    </row>
    <row r="40" spans="2:3" ht="13.5" customHeight="1" thickBot="1" x14ac:dyDescent="0.25">
      <c r="B40" s="38" t="s">
        <v>7</v>
      </c>
      <c r="C40" s="55">
        <f>SUM(C19:C39)</f>
        <v>1007.95</v>
      </c>
    </row>
    <row r="41" spans="2:3" ht="15.75" thickBot="1" x14ac:dyDescent="0.3">
      <c r="B41" s="57" t="s">
        <v>32</v>
      </c>
      <c r="C41" s="56">
        <f>SUM(C15-C40)</f>
        <v>453283.39999999997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pošta'!$B$12+221-1</f>
        <v>45878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pošta'!$B$12+222-1</f>
        <v>45879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pošta'!$B$12+223-1</f>
        <v>45880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453283.4</v>
      </c>
    </row>
    <row r="12" spans="1:6" ht="18.75" customHeight="1" thickBot="1" x14ac:dyDescent="0.25">
      <c r="B12" s="36" t="s">
        <v>5</v>
      </c>
      <c r="C12" s="37">
        <v>10850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464133.4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>
        <v>100000</v>
      </c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100000</v>
      </c>
    </row>
    <row r="41" spans="2:3" ht="15.75" thickBot="1" x14ac:dyDescent="0.3">
      <c r="B41" s="57" t="s">
        <v>32</v>
      </c>
      <c r="C41" s="56">
        <f>SUM(C15-C40)</f>
        <v>364133.4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C40" sqref="C40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pošta'!$B$12+224-1</f>
        <v>45881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364133.4</v>
      </c>
    </row>
    <row r="12" spans="1:6" ht="18.75" customHeight="1" thickBot="1" x14ac:dyDescent="0.25">
      <c r="B12" s="36" t="s">
        <v>5</v>
      </c>
      <c r="C12" s="37">
        <v>10100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374233.4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210.8</v>
      </c>
    </row>
    <row r="40" spans="2:3" ht="13.5" customHeight="1" thickBot="1" x14ac:dyDescent="0.25">
      <c r="B40" s="38" t="s">
        <v>7</v>
      </c>
      <c r="C40" s="55">
        <f>SUM(C19:C39)</f>
        <v>210.8</v>
      </c>
    </row>
    <row r="41" spans="2:3" ht="15.75" thickBot="1" x14ac:dyDescent="0.3">
      <c r="B41" s="57" t="s">
        <v>32</v>
      </c>
      <c r="C41" s="56">
        <f>SUM(C15-C40)</f>
        <v>374022.60000000003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pošta'!$B$12+225-1</f>
        <v>45882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C39" sqref="C39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pošta'!$B$12+226-1</f>
        <v>45883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374022.6</v>
      </c>
    </row>
    <row r="12" spans="1:6" ht="18.75" customHeight="1" thickBot="1" x14ac:dyDescent="0.25">
      <c r="B12" s="36" t="s">
        <v>5</v>
      </c>
      <c r="C12" s="37">
        <v>32750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406772.6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>
        <v>43864.02</v>
      </c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43864.02</v>
      </c>
    </row>
    <row r="41" spans="2:3" ht="15.75" thickBot="1" x14ac:dyDescent="0.3">
      <c r="B41" s="57" t="s">
        <v>32</v>
      </c>
      <c r="C41" s="56">
        <f>SUM(C15-C40)</f>
        <v>362908.57999999996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pošta'!$B$12+227-1</f>
        <v>45884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362908.58</v>
      </c>
    </row>
    <row r="12" spans="1:6" ht="18.75" customHeight="1" thickBot="1" x14ac:dyDescent="0.25">
      <c r="B12" s="36" t="s">
        <v>5</v>
      </c>
      <c r="C12" s="37">
        <v>31650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394558.58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350000</v>
      </c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93.72</v>
      </c>
    </row>
    <row r="40" spans="2:3" ht="13.5" customHeight="1" thickBot="1" x14ac:dyDescent="0.25">
      <c r="B40" s="38" t="s">
        <v>7</v>
      </c>
      <c r="C40" s="55">
        <f>SUM(C19:C39)</f>
        <v>350093.72</v>
      </c>
    </row>
    <row r="41" spans="2:3" ht="15.75" thickBot="1" x14ac:dyDescent="0.3">
      <c r="B41" s="57" t="s">
        <v>32</v>
      </c>
      <c r="C41" s="56">
        <f>SUM(C15-C40)</f>
        <v>44464.860000000044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pošta'!$B$12+21</f>
        <v>45679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1"/>
  <sheetViews>
    <sheetView zoomScale="95" zoomScaleNormal="95" workbookViewId="0">
      <selection activeCell="C40" sqref="C40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2:5" ht="12" thickBot="1" x14ac:dyDescent="0.25"/>
    <row r="8" spans="2:5" ht="21" customHeight="1" thickBot="1" x14ac:dyDescent="0.3">
      <c r="B8" s="58" t="s">
        <v>3</v>
      </c>
      <c r="C8" s="41">
        <f>'Poslata pošta'!$B$12+228-1</f>
        <v>45885</v>
      </c>
      <c r="D8" s="42" t="s">
        <v>0</v>
      </c>
      <c r="E8" s="2"/>
    </row>
    <row r="9" spans="2:5" ht="16.5" customHeight="1" thickBot="1" x14ac:dyDescent="0.25">
      <c r="B9" s="59" t="s">
        <v>4</v>
      </c>
      <c r="C9" s="3"/>
    </row>
    <row r="10" spans="2:5" ht="12" thickBot="1" x14ac:dyDescent="0.25"/>
    <row r="11" spans="2:5" ht="18.75" customHeight="1" thickBot="1" x14ac:dyDescent="0.25">
      <c r="B11" s="40" t="s">
        <v>12</v>
      </c>
      <c r="C11" s="35">
        <v>44464.86</v>
      </c>
    </row>
    <row r="12" spans="2:5" ht="18.75" customHeight="1" thickBot="1" x14ac:dyDescent="0.25">
      <c r="B12" s="36" t="s">
        <v>5</v>
      </c>
      <c r="C12" s="37"/>
    </row>
    <row r="13" spans="2:5" ht="18.75" customHeight="1" thickBot="1" x14ac:dyDescent="0.25">
      <c r="B13" s="36" t="s">
        <v>11</v>
      </c>
      <c r="C13" s="37"/>
    </row>
    <row r="14" spans="2:5" ht="18.75" customHeight="1" thickBot="1" x14ac:dyDescent="0.25">
      <c r="B14" s="36" t="s">
        <v>6</v>
      </c>
      <c r="C14" s="37"/>
    </row>
    <row r="15" spans="2:5" ht="18.75" customHeight="1" thickBot="1" x14ac:dyDescent="0.25">
      <c r="B15" s="38" t="s">
        <v>7</v>
      </c>
      <c r="C15" s="39">
        <f>SUM(C11:C14)</f>
        <v>44464.86</v>
      </c>
    </row>
    <row r="16" spans="2:5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736</v>
      </c>
    </row>
    <row r="40" spans="2:3" ht="13.5" customHeight="1" thickBot="1" x14ac:dyDescent="0.25">
      <c r="B40" s="38" t="s">
        <v>7</v>
      </c>
      <c r="C40" s="55">
        <f>SUM(C19:C39)</f>
        <v>736</v>
      </c>
    </row>
    <row r="41" spans="2:3" ht="15.75" thickBot="1" x14ac:dyDescent="0.3">
      <c r="B41" s="57" t="s">
        <v>32</v>
      </c>
      <c r="C41" s="56">
        <f>SUM(C15-C40)</f>
        <v>43728.86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pošta'!$B$12+229-1</f>
        <v>45886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topLeftCell="A4"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pošta'!$B$12+230-1</f>
        <v>45887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43728.86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>
        <v>23394708.329999998</v>
      </c>
    </row>
    <row r="14" spans="1:6" ht="18.75" customHeight="1" thickBot="1" x14ac:dyDescent="0.25">
      <c r="B14" s="36" t="s">
        <v>6</v>
      </c>
      <c r="C14" s="37">
        <v>57853.95</v>
      </c>
    </row>
    <row r="15" spans="1:6" ht="18.75" customHeight="1" thickBot="1" x14ac:dyDescent="0.25">
      <c r="B15" s="38" t="s">
        <v>7</v>
      </c>
      <c r="C15" s="39">
        <f>SUM(C11:C14)</f>
        <v>23496291.139999997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>
        <v>16747946.41</v>
      </c>
    </row>
    <row r="20" spans="2:3" ht="12.75" x14ac:dyDescent="0.2">
      <c r="B20" s="48" t="s">
        <v>15</v>
      </c>
      <c r="C20" s="46">
        <v>555088.9</v>
      </c>
    </row>
    <row r="21" spans="2:3" ht="12.75" x14ac:dyDescent="0.2">
      <c r="B21" s="49" t="s">
        <v>17</v>
      </c>
      <c r="C21" s="62">
        <v>735884</v>
      </c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>
        <v>495099.44</v>
      </c>
    </row>
    <row r="25" spans="2:3" ht="12.75" x14ac:dyDescent="0.2">
      <c r="B25" s="51" t="s">
        <v>19</v>
      </c>
      <c r="C25" s="60">
        <v>1098320.5900000001</v>
      </c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>
        <v>243484.34</v>
      </c>
    </row>
    <row r="31" spans="2:3" ht="12.75" x14ac:dyDescent="0.2">
      <c r="B31" s="51" t="s">
        <v>24</v>
      </c>
      <c r="C31" s="60">
        <v>16592.400000000001</v>
      </c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1680400</v>
      </c>
    </row>
    <row r="38" spans="2:3" ht="12.75" x14ac:dyDescent="0.2">
      <c r="B38" s="51" t="s">
        <v>31</v>
      </c>
      <c r="C38" s="60">
        <v>659072.81000000006</v>
      </c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22231888.889999997</v>
      </c>
    </row>
    <row r="41" spans="2:3" ht="15.75" thickBot="1" x14ac:dyDescent="0.3">
      <c r="B41" s="57" t="s">
        <v>32</v>
      </c>
      <c r="C41" s="56">
        <f>SUM(C15-C40)</f>
        <v>1264402.25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pošta'!$B$12+231-1</f>
        <v>45888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1264402.25</v>
      </c>
    </row>
    <row r="12" spans="1:6" ht="18.75" customHeight="1" thickBot="1" x14ac:dyDescent="0.25">
      <c r="B12" s="36" t="s">
        <v>5</v>
      </c>
      <c r="C12" s="37">
        <v>16250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1280652.25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>
        <v>200000</v>
      </c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>
        <v>86973.66</v>
      </c>
    </row>
    <row r="39" spans="2:3" ht="13.5" thickBot="1" x14ac:dyDescent="0.25">
      <c r="B39" s="51" t="s">
        <v>34</v>
      </c>
      <c r="C39" s="60">
        <v>24063.41</v>
      </c>
    </row>
    <row r="40" spans="2:3" ht="13.5" customHeight="1" thickBot="1" x14ac:dyDescent="0.25">
      <c r="B40" s="38" t="s">
        <v>7</v>
      </c>
      <c r="C40" s="55">
        <f>SUM(C19:C39)</f>
        <v>311037.07</v>
      </c>
    </row>
    <row r="41" spans="2:3" ht="15.75" thickBot="1" x14ac:dyDescent="0.3">
      <c r="B41" s="57" t="s">
        <v>32</v>
      </c>
      <c r="C41" s="56">
        <f>SUM(C15-C40)</f>
        <v>969615.17999999993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pošta'!$B$12+232-1</f>
        <v>45889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969615.18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969615.18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603.95000000000005</v>
      </c>
    </row>
    <row r="40" spans="2:3" ht="13.5" customHeight="1" thickBot="1" x14ac:dyDescent="0.25">
      <c r="B40" s="38" t="s">
        <v>7</v>
      </c>
      <c r="C40" s="55">
        <f>SUM(C19:C39)</f>
        <v>603.95000000000005</v>
      </c>
    </row>
    <row r="41" spans="2:3" ht="15.75" thickBot="1" x14ac:dyDescent="0.3">
      <c r="B41" s="57" t="s">
        <v>32</v>
      </c>
      <c r="C41" s="56">
        <f>SUM(C15-C40)</f>
        <v>969011.2300000001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pošta'!$B$12+233-1</f>
        <v>45890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969011.23</v>
      </c>
    </row>
    <row r="12" spans="1:6" ht="18.75" customHeight="1" thickBot="1" x14ac:dyDescent="0.25">
      <c r="B12" s="36" t="s">
        <v>5</v>
      </c>
      <c r="C12" s="37">
        <v>16700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985711.23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6</v>
      </c>
    </row>
    <row r="41" spans="2:3" ht="15.75" thickBot="1" x14ac:dyDescent="0.3">
      <c r="B41" s="57" t="s">
        <v>32</v>
      </c>
      <c r="C41" s="56">
        <f>SUM(C15-C40)</f>
        <v>985705.23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pošta'!$B$12+234-1</f>
        <v>45891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985705.23</v>
      </c>
    </row>
    <row r="12" spans="1:6" ht="18.75" customHeight="1" thickBot="1" x14ac:dyDescent="0.25">
      <c r="B12" s="36" t="s">
        <v>5</v>
      </c>
      <c r="C12" s="37">
        <v>19600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1005305.23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126.26</v>
      </c>
    </row>
    <row r="40" spans="2:3" ht="13.5" customHeight="1" thickBot="1" x14ac:dyDescent="0.25">
      <c r="B40" s="38" t="s">
        <v>7</v>
      </c>
      <c r="C40" s="55">
        <f>SUM(C19:C39)</f>
        <v>126.26</v>
      </c>
    </row>
    <row r="41" spans="2:3" ht="15.75" thickBot="1" x14ac:dyDescent="0.3">
      <c r="B41" s="57" t="s">
        <v>32</v>
      </c>
      <c r="C41" s="56">
        <f>SUM(C15-C40)</f>
        <v>1005178.97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pošta'!$B$12+235-1</f>
        <v>45892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1005178.97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1005178.97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135.41</v>
      </c>
    </row>
    <row r="40" spans="2:3" ht="13.5" customHeight="1" thickBot="1" x14ac:dyDescent="0.25">
      <c r="B40" s="38" t="s">
        <v>7</v>
      </c>
      <c r="C40" s="55">
        <f>SUM(C19:C39)</f>
        <v>135.41</v>
      </c>
    </row>
    <row r="41" spans="2:3" ht="15.75" thickBot="1" x14ac:dyDescent="0.3">
      <c r="B41" s="57" t="s">
        <v>32</v>
      </c>
      <c r="C41" s="56">
        <f>SUM(C15-C40)</f>
        <v>1005043.5599999999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pošta'!$B$12+236-1</f>
        <v>45893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pošta'!$B$12+237-1</f>
        <v>45894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1005043.56</v>
      </c>
    </row>
    <row r="12" spans="1:6" ht="18.75" customHeight="1" thickBot="1" x14ac:dyDescent="0.25">
      <c r="B12" s="36" t="s">
        <v>5</v>
      </c>
      <c r="C12" s="37">
        <v>3750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1008793.56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>
        <v>78900</v>
      </c>
    </row>
    <row r="30" spans="2:3" ht="12.75" x14ac:dyDescent="0.2">
      <c r="B30" s="51" t="s">
        <v>23</v>
      </c>
      <c r="C30" s="60">
        <v>151726.85999999999</v>
      </c>
    </row>
    <row r="31" spans="2:3" ht="12.75" x14ac:dyDescent="0.2">
      <c r="B31" s="51" t="s">
        <v>24</v>
      </c>
      <c r="C31" s="60">
        <v>155508.1</v>
      </c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52140</v>
      </c>
    </row>
    <row r="38" spans="2:3" ht="12.75" x14ac:dyDescent="0.2">
      <c r="B38" s="51" t="s">
        <v>31</v>
      </c>
      <c r="C38" s="60">
        <v>181744.02</v>
      </c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620018.98</v>
      </c>
    </row>
    <row r="41" spans="2:3" ht="15.75" thickBot="1" x14ac:dyDescent="0.3">
      <c r="B41" s="57" t="s">
        <v>32</v>
      </c>
      <c r="C41" s="56">
        <f>SUM(C15-C40)</f>
        <v>388774.58000000007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pošta'!$B$12+22</f>
        <v>45680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C41" sqref="C41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pošta'!$B$12+238-1</f>
        <v>45895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388774.58</v>
      </c>
    </row>
    <row r="12" spans="1:6" ht="18.75" customHeight="1" thickBot="1" x14ac:dyDescent="0.25">
      <c r="B12" s="36" t="s">
        <v>5</v>
      </c>
      <c r="C12" s="37">
        <v>11150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399924.58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1346.86</v>
      </c>
    </row>
    <row r="40" spans="2:3" ht="13.5" customHeight="1" thickBot="1" x14ac:dyDescent="0.25">
      <c r="B40" s="38" t="s">
        <v>7</v>
      </c>
      <c r="C40" s="55">
        <f>SUM(C19:C39)</f>
        <v>1346.86</v>
      </c>
    </row>
    <row r="41" spans="2:3" ht="15.75" thickBot="1" x14ac:dyDescent="0.3">
      <c r="B41" s="57" t="s">
        <v>32</v>
      </c>
      <c r="C41" s="56">
        <f>SUM(C15-C40)</f>
        <v>398577.72000000003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C11" sqref="C11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pošta'!$B$12+239-1</f>
        <v>45896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pošta'!$B$12+240-1</f>
        <v>45897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398577.72</v>
      </c>
    </row>
    <row r="12" spans="1:6" ht="18.75" customHeight="1" thickBot="1" x14ac:dyDescent="0.25">
      <c r="B12" s="36" t="s">
        <v>5</v>
      </c>
      <c r="C12" s="37">
        <v>11300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409877.72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>
        <v>360824.55</v>
      </c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360824.55</v>
      </c>
    </row>
    <row r="41" spans="2:3" ht="15.75" thickBot="1" x14ac:dyDescent="0.3">
      <c r="B41" s="57" t="s">
        <v>32</v>
      </c>
      <c r="C41" s="56">
        <f>SUM(C15-C40)</f>
        <v>49053.169999999984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pošta'!$B$12+241-1</f>
        <v>45898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49053.17</v>
      </c>
    </row>
    <row r="12" spans="1:6" ht="18.75" customHeight="1" thickBot="1" x14ac:dyDescent="0.25">
      <c r="B12" s="36" t="s">
        <v>5</v>
      </c>
      <c r="C12" s="37">
        <v>9900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58953.17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10560</v>
      </c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757.65</v>
      </c>
    </row>
    <row r="40" spans="2:3" ht="13.5" customHeight="1" thickBot="1" x14ac:dyDescent="0.25">
      <c r="B40" s="38" t="s">
        <v>7</v>
      </c>
      <c r="C40" s="55">
        <f>SUM(C19:C39)</f>
        <v>11317.65</v>
      </c>
    </row>
    <row r="41" spans="2:3" ht="15.75" thickBot="1" x14ac:dyDescent="0.3">
      <c r="B41" s="57" t="s">
        <v>32</v>
      </c>
      <c r="C41" s="56">
        <f>SUM(C15-C40)</f>
        <v>47635.519999999997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pošta'!$B$12+242-1</f>
        <v>45899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47635.519999999997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47635.519999999997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31.92</v>
      </c>
    </row>
    <row r="40" spans="2:3" ht="13.5" customHeight="1" thickBot="1" x14ac:dyDescent="0.25">
      <c r="B40" s="38" t="s">
        <v>7</v>
      </c>
      <c r="C40" s="55">
        <f>SUM(C19:C39)</f>
        <v>31.92</v>
      </c>
    </row>
    <row r="41" spans="2:3" ht="15.75" thickBot="1" x14ac:dyDescent="0.3">
      <c r="B41" s="57" t="s">
        <v>32</v>
      </c>
      <c r="C41" s="56">
        <f>SUM(C15-C40)</f>
        <v>47603.6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pošta'!$B$12+243-1</f>
        <v>45900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pošta'!$B$12+244-1</f>
        <v>45901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47603.6</v>
      </c>
    </row>
    <row r="12" spans="1:6" ht="18.75" customHeight="1" thickBot="1" x14ac:dyDescent="0.25">
      <c r="B12" s="36" t="s">
        <v>5</v>
      </c>
      <c r="C12" s="37">
        <v>29250</v>
      </c>
    </row>
    <row r="13" spans="1:6" ht="18.75" customHeight="1" thickBot="1" x14ac:dyDescent="0.25">
      <c r="B13" s="36" t="s">
        <v>11</v>
      </c>
      <c r="C13" s="37">
        <v>30253167.670000002</v>
      </c>
    </row>
    <row r="14" spans="1:6" ht="18.75" customHeight="1" thickBot="1" x14ac:dyDescent="0.25">
      <c r="B14" s="36" t="s">
        <v>6</v>
      </c>
      <c r="C14" s="37">
        <v>82317.789999999994</v>
      </c>
    </row>
    <row r="15" spans="1:6" ht="18.75" customHeight="1" thickBot="1" x14ac:dyDescent="0.25">
      <c r="B15" s="38" t="s">
        <v>7</v>
      </c>
      <c r="C15" s="39">
        <f>SUM(C11:C14)</f>
        <v>30412339.060000002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>
        <v>19836224.350000001</v>
      </c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>
        <v>480571.61</v>
      </c>
    </row>
    <row r="25" spans="2:3" ht="12.75" x14ac:dyDescent="0.2">
      <c r="B25" s="51" t="s">
        <v>19</v>
      </c>
      <c r="C25" s="60">
        <v>477814.63</v>
      </c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>
        <v>391745.38</v>
      </c>
    </row>
    <row r="31" spans="2:3" ht="12.75" x14ac:dyDescent="0.2">
      <c r="B31" s="51" t="s">
        <v>24</v>
      </c>
      <c r="C31" s="60">
        <v>107577.8</v>
      </c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>
        <v>3379384.44</v>
      </c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24673318.210000001</v>
      </c>
    </row>
    <row r="41" spans="2:3" ht="15.75" thickBot="1" x14ac:dyDescent="0.3">
      <c r="B41" s="57" t="s">
        <v>32</v>
      </c>
      <c r="C41" s="56">
        <f>SUM(C15-C40)</f>
        <v>5739020.8500000015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topLeftCell="A4"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pošta'!$B$12+245-1</f>
        <v>45902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5739020.8499999996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5739020.8499999996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>
        <v>24463.86</v>
      </c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>
        <v>406044</v>
      </c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>
        <v>1866435.76</v>
      </c>
    </row>
    <row r="26" spans="2:3" ht="12.75" x14ac:dyDescent="0.2">
      <c r="B26" s="51" t="s">
        <v>20</v>
      </c>
      <c r="C26" s="60">
        <v>346408.8</v>
      </c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>
        <v>134556.03</v>
      </c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>
        <v>123157.5</v>
      </c>
    </row>
    <row r="33" spans="2:3" ht="12.75" x14ac:dyDescent="0.2">
      <c r="B33" s="51" t="s">
        <v>26</v>
      </c>
      <c r="C33" s="60">
        <v>77780</v>
      </c>
    </row>
    <row r="34" spans="2:3" ht="12.75" x14ac:dyDescent="0.2">
      <c r="B34" s="51" t="s">
        <v>27</v>
      </c>
      <c r="C34" s="60">
        <v>48195</v>
      </c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>
        <v>776976.53</v>
      </c>
    </row>
    <row r="39" spans="2:3" ht="13.5" thickBot="1" x14ac:dyDescent="0.25">
      <c r="B39" s="51" t="s">
        <v>34</v>
      </c>
      <c r="C39" s="60">
        <v>29087.56</v>
      </c>
    </row>
    <row r="40" spans="2:3" ht="13.5" customHeight="1" thickBot="1" x14ac:dyDescent="0.25">
      <c r="B40" s="38" t="s">
        <v>7</v>
      </c>
      <c r="C40" s="55">
        <f>SUM(C19:C39)</f>
        <v>3833105.0399999996</v>
      </c>
    </row>
    <row r="41" spans="2:3" ht="15.75" thickBot="1" x14ac:dyDescent="0.3">
      <c r="B41" s="57" t="s">
        <v>32</v>
      </c>
      <c r="C41" s="56">
        <f>SUM(C15-C40)</f>
        <v>1905915.81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pošta'!$B$12+246-1</f>
        <v>45903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1905915.81</v>
      </c>
    </row>
    <row r="12" spans="1:6" ht="18.75" customHeight="1" thickBot="1" x14ac:dyDescent="0.25">
      <c r="B12" s="36" t="s">
        <v>5</v>
      </c>
      <c r="C12" s="37">
        <v>7950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>
        <v>59193.64</v>
      </c>
    </row>
    <row r="15" spans="1:6" ht="18.75" customHeight="1" thickBot="1" x14ac:dyDescent="0.25">
      <c r="B15" s="38" t="s">
        <v>7</v>
      </c>
      <c r="C15" s="39">
        <f>SUM(C11:C14)</f>
        <v>1973059.45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>
        <v>1026000</v>
      </c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>
        <v>348078.3</v>
      </c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>
        <v>17030.13</v>
      </c>
    </row>
    <row r="39" spans="2:3" ht="13.5" thickBot="1" x14ac:dyDescent="0.25">
      <c r="B39" s="51" t="s">
        <v>34</v>
      </c>
      <c r="C39" s="60">
        <v>7170.71</v>
      </c>
    </row>
    <row r="40" spans="2:3" ht="13.5" customHeight="1" thickBot="1" x14ac:dyDescent="0.25">
      <c r="B40" s="38" t="s">
        <v>7</v>
      </c>
      <c r="C40" s="55">
        <f>SUM(C19:C39)</f>
        <v>1398279.14</v>
      </c>
    </row>
    <row r="41" spans="2:3" ht="15.75" thickBot="1" x14ac:dyDescent="0.3">
      <c r="B41" s="57" t="s">
        <v>32</v>
      </c>
      <c r="C41" s="56">
        <f>SUM(C15-C40)</f>
        <v>574780.31000000006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topLeftCell="A4"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pošta'!$B$12+247-1</f>
        <v>45904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574780.31000000006</v>
      </c>
    </row>
    <row r="12" spans="1:6" ht="18.75" customHeight="1" thickBot="1" x14ac:dyDescent="0.25">
      <c r="B12" s="36" t="s">
        <v>5</v>
      </c>
      <c r="C12" s="37">
        <v>1041.5899999999999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575821.9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>
        <v>1041.5899999999999</v>
      </c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>
        <v>480827.75</v>
      </c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>
        <v>10089</v>
      </c>
    </row>
    <row r="39" spans="2:3" ht="13.5" thickBot="1" x14ac:dyDescent="0.25">
      <c r="B39" s="51" t="s">
        <v>34</v>
      </c>
      <c r="C39" s="60">
        <v>2853.02</v>
      </c>
    </row>
    <row r="40" spans="2:3" ht="13.5" customHeight="1" thickBot="1" x14ac:dyDescent="0.25">
      <c r="B40" s="38" t="s">
        <v>7</v>
      </c>
      <c r="C40" s="55">
        <f>SUM(C19:C39)</f>
        <v>494811.36000000004</v>
      </c>
    </row>
    <row r="41" spans="2:3" ht="15.75" thickBot="1" x14ac:dyDescent="0.3">
      <c r="B41" s="57" t="s">
        <v>32</v>
      </c>
      <c r="C41" s="56">
        <f>SUM(C15-C40)</f>
        <v>81010.539999999979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pošta'!$B$12+23</f>
        <v>45681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pošta'!$B$12+248-1</f>
        <v>45905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81010.539999999994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81010.539999999994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111.83</v>
      </c>
    </row>
    <row r="40" spans="2:3" ht="13.5" customHeight="1" thickBot="1" x14ac:dyDescent="0.25">
      <c r="B40" s="38" t="s">
        <v>7</v>
      </c>
      <c r="C40" s="55">
        <f>SUM(C19:C39)</f>
        <v>111.83</v>
      </c>
    </row>
    <row r="41" spans="2:3" ht="15.75" thickBot="1" x14ac:dyDescent="0.3">
      <c r="B41" s="57" t="s">
        <v>32</v>
      </c>
      <c r="C41" s="56">
        <f>SUM(C15-C40)</f>
        <v>80898.709999999992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pošta'!$B$12+249-1</f>
        <v>45906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pošta'!$B$12+250-1</f>
        <v>45907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pošta'!$B$12+251-1</f>
        <v>45908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80898.710000000006</v>
      </c>
    </row>
    <row r="12" spans="1:6" ht="18.75" customHeight="1" thickBot="1" x14ac:dyDescent="0.25">
      <c r="B12" s="36" t="s">
        <v>5</v>
      </c>
      <c r="C12" s="37">
        <v>63750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144648.71000000002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144648.71000000002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pošta'!$B$12+252-1</f>
        <v>45909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144648.71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144648.71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6</v>
      </c>
    </row>
    <row r="41" spans="2:3" ht="15.75" thickBot="1" x14ac:dyDescent="0.3">
      <c r="B41" s="57" t="s">
        <v>32</v>
      </c>
      <c r="C41" s="56">
        <f>SUM(C15-C40)</f>
        <v>144642.71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pošta'!$B$12+253-1</f>
        <v>45910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144642.71</v>
      </c>
    </row>
    <row r="12" spans="1:6" ht="18.75" customHeight="1" thickBot="1" x14ac:dyDescent="0.25">
      <c r="B12" s="36" t="s">
        <v>5</v>
      </c>
      <c r="C12" s="37">
        <v>21850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166492.71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166492.71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pošta'!$B$12+254-1</f>
        <v>45911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166492.71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166492.71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6</v>
      </c>
    </row>
    <row r="41" spans="2:3" ht="15.75" thickBot="1" x14ac:dyDescent="0.3">
      <c r="B41" s="57" t="s">
        <v>32</v>
      </c>
      <c r="C41" s="56">
        <f>SUM(C15-C40)</f>
        <v>166486.71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pošta'!$B$12+255-1</f>
        <v>45912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pošta'!$B$12+256-1</f>
        <v>45913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pošta'!$B$12+257-1</f>
        <v>45914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pošta'!$B$12+24</f>
        <v>45682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pošta'!$B$12+258-1</f>
        <v>45915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166486.71</v>
      </c>
    </row>
    <row r="12" spans="1:6" ht="18.75" customHeight="1" thickBot="1" x14ac:dyDescent="0.25">
      <c r="B12" s="36" t="s">
        <v>5</v>
      </c>
      <c r="C12" s="37">
        <v>30750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197236.71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197236.71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pošta'!$B$12+259-1</f>
        <v>45916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197236.71</v>
      </c>
    </row>
    <row r="12" spans="1:6" ht="18.75" customHeight="1" thickBot="1" x14ac:dyDescent="0.25">
      <c r="B12" s="36" t="s">
        <v>5</v>
      </c>
      <c r="C12" s="37">
        <v>21895.29</v>
      </c>
    </row>
    <row r="13" spans="1:6" ht="18.75" customHeight="1" thickBot="1" x14ac:dyDescent="0.25">
      <c r="B13" s="36" t="s">
        <v>11</v>
      </c>
      <c r="C13" s="37">
        <v>23394708.329999998</v>
      </c>
    </row>
    <row r="14" spans="1:6" ht="18.75" customHeight="1" thickBot="1" x14ac:dyDescent="0.25">
      <c r="B14" s="36" t="s">
        <v>6</v>
      </c>
      <c r="C14" s="37">
        <v>57853.95</v>
      </c>
    </row>
    <row r="15" spans="1:6" ht="18.75" customHeight="1" thickBot="1" x14ac:dyDescent="0.25">
      <c r="B15" s="38" t="s">
        <v>7</v>
      </c>
      <c r="C15" s="39">
        <f>SUM(C11:C14)</f>
        <v>23671694.279999997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>
        <v>16769506.369999999</v>
      </c>
    </row>
    <row r="20" spans="2:3" ht="12.75" x14ac:dyDescent="0.2">
      <c r="B20" s="48" t="s">
        <v>15</v>
      </c>
      <c r="C20" s="46">
        <v>587644.5</v>
      </c>
    </row>
    <row r="21" spans="2:3" ht="12.75" x14ac:dyDescent="0.2">
      <c r="B21" s="49" t="s">
        <v>17</v>
      </c>
      <c r="C21" s="62">
        <v>455536</v>
      </c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>
        <v>487442.26</v>
      </c>
    </row>
    <row r="26" spans="2:3" ht="12.75" x14ac:dyDescent="0.2">
      <c r="B26" s="51" t="s">
        <v>20</v>
      </c>
      <c r="C26" s="60">
        <v>495830</v>
      </c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>
        <v>4170</v>
      </c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>
        <v>364407.5</v>
      </c>
    </row>
    <row r="31" spans="2:3" ht="12.75" x14ac:dyDescent="0.2">
      <c r="B31" s="51" t="s">
        <v>24</v>
      </c>
      <c r="C31" s="60">
        <v>111566.39999999999</v>
      </c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19276109.029999997</v>
      </c>
    </row>
    <row r="41" spans="2:3" ht="15.75" thickBot="1" x14ac:dyDescent="0.3">
      <c r="B41" s="57" t="s">
        <v>32</v>
      </c>
      <c r="C41" s="56">
        <f>SUM(C15-C40)</f>
        <v>4395585.25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pošta'!$B$12+260-1</f>
        <v>45917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4395585.25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4395585.25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>
        <v>1245.29</v>
      </c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>
        <v>555668.07999999996</v>
      </c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>
        <v>75450</v>
      </c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26340</v>
      </c>
    </row>
    <row r="38" spans="2:3" ht="12.75" x14ac:dyDescent="0.2">
      <c r="B38" s="51" t="s">
        <v>31</v>
      </c>
      <c r="C38" s="60">
        <v>724894.23</v>
      </c>
    </row>
    <row r="39" spans="2:3" ht="13.5" thickBot="1" x14ac:dyDescent="0.25">
      <c r="B39" s="51" t="s">
        <v>34</v>
      </c>
      <c r="C39" s="60">
        <v>18477.55</v>
      </c>
    </row>
    <row r="40" spans="2:3" ht="13.5" customHeight="1" thickBot="1" x14ac:dyDescent="0.25">
      <c r="B40" s="38" t="s">
        <v>7</v>
      </c>
      <c r="C40" s="55">
        <f>SUM(C19:C39)</f>
        <v>1402075.1500000001</v>
      </c>
    </row>
    <row r="41" spans="2:3" ht="15.75" thickBot="1" x14ac:dyDescent="0.3">
      <c r="B41" s="57" t="s">
        <v>32</v>
      </c>
      <c r="C41" s="56">
        <f>SUM(C15-C40)</f>
        <v>2993510.0999999996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pošta'!$B$12+261-1</f>
        <v>45918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2993510.1</v>
      </c>
    </row>
    <row r="12" spans="1:6" ht="18.75" customHeight="1" thickBot="1" x14ac:dyDescent="0.25">
      <c r="B12" s="36" t="s">
        <v>5</v>
      </c>
      <c r="C12" s="37">
        <v>29450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3022960.1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>
        <v>107075</v>
      </c>
    </row>
    <row r="24" spans="2:3" ht="12.75" x14ac:dyDescent="0.2">
      <c r="B24" s="53" t="s">
        <v>10</v>
      </c>
      <c r="C24" s="61">
        <v>472546.79</v>
      </c>
    </row>
    <row r="25" spans="2:3" ht="12.75" x14ac:dyDescent="0.2">
      <c r="B25" s="51" t="s">
        <v>19</v>
      </c>
      <c r="C25" s="60">
        <v>102000</v>
      </c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>
        <v>44213.279999999999</v>
      </c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>
        <v>20772</v>
      </c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2919.61</v>
      </c>
    </row>
    <row r="40" spans="2:3" ht="13.5" customHeight="1" thickBot="1" x14ac:dyDescent="0.25">
      <c r="B40" s="38" t="s">
        <v>7</v>
      </c>
      <c r="C40" s="55">
        <f>SUM(C19:C39)</f>
        <v>749526.68</v>
      </c>
    </row>
    <row r="41" spans="2:3" ht="15.75" thickBot="1" x14ac:dyDescent="0.3">
      <c r="B41" s="57" t="s">
        <v>32</v>
      </c>
      <c r="C41" s="56">
        <f>SUM(C15-C40)</f>
        <v>2273433.42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pošta'!$B$12+262-1</f>
        <v>45919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2273433.42</v>
      </c>
    </row>
    <row r="12" spans="1:6" ht="18.75" customHeight="1" thickBot="1" x14ac:dyDescent="0.25">
      <c r="B12" s="36" t="s">
        <v>5</v>
      </c>
      <c r="C12" s="37">
        <v>11450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2284883.42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>
        <v>178599.3</v>
      </c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1823508</v>
      </c>
    </row>
    <row r="38" spans="2:3" ht="12.75" x14ac:dyDescent="0.2">
      <c r="B38" s="51" t="s">
        <v>31</v>
      </c>
      <c r="C38" s="60">
        <v>158756.69</v>
      </c>
    </row>
    <row r="39" spans="2:3" ht="13.5" thickBot="1" x14ac:dyDescent="0.25">
      <c r="B39" s="51" t="s">
        <v>34</v>
      </c>
      <c r="C39" s="60">
        <v>1343.86</v>
      </c>
    </row>
    <row r="40" spans="2:3" ht="13.5" customHeight="1" thickBot="1" x14ac:dyDescent="0.25">
      <c r="B40" s="38" t="s">
        <v>7</v>
      </c>
      <c r="C40" s="55">
        <f>SUM(C19:C39)</f>
        <v>2162207.85</v>
      </c>
    </row>
    <row r="41" spans="2:3" ht="15.75" thickBot="1" x14ac:dyDescent="0.3">
      <c r="B41" s="57" t="s">
        <v>32</v>
      </c>
      <c r="C41" s="56">
        <f>SUM(C15-C40)</f>
        <v>122675.56999999983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pošta'!$B$12+263-1</f>
        <v>45920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122675.57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122675.57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4381.74</v>
      </c>
    </row>
    <row r="40" spans="2:3" ht="13.5" customHeight="1" thickBot="1" x14ac:dyDescent="0.25">
      <c r="B40" s="38" t="s">
        <v>7</v>
      </c>
      <c r="C40" s="55">
        <f>SUM(C19:C39)</f>
        <v>4381.74</v>
      </c>
    </row>
    <row r="41" spans="2:3" ht="15.75" thickBot="1" x14ac:dyDescent="0.3">
      <c r="B41" s="57" t="s">
        <v>32</v>
      </c>
      <c r="C41" s="56">
        <f>SUM(C15-C40)</f>
        <v>118293.83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pošta'!$B$12+264-1</f>
        <v>45921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pošta'!$B$12+265-1</f>
        <v>45922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pošta'!$B$12+266-1</f>
        <v>45923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118293.83</v>
      </c>
    </row>
    <row r="12" spans="1:6" ht="18.75" customHeight="1" thickBot="1" x14ac:dyDescent="0.25">
      <c r="B12" s="36" t="s">
        <v>5</v>
      </c>
      <c r="C12" s="37">
        <v>23400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141693.83000000002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>
        <v>10089</v>
      </c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10089</v>
      </c>
    </row>
    <row r="41" spans="2:3" ht="15.75" thickBot="1" x14ac:dyDescent="0.3">
      <c r="B41" s="57" t="s">
        <v>32</v>
      </c>
      <c r="C41" s="56">
        <f>SUM(C15-C40)</f>
        <v>131604.83000000002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pošta'!$B$12+267-1</f>
        <v>45924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131604.82999999999</v>
      </c>
    </row>
    <row r="12" spans="1:6" ht="18.75" customHeight="1" thickBot="1" x14ac:dyDescent="0.25">
      <c r="B12" s="36" t="s">
        <v>5</v>
      </c>
      <c r="C12" s="37">
        <v>26550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158154.82999999999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30.98</v>
      </c>
    </row>
    <row r="40" spans="2:3" ht="13.5" customHeight="1" thickBot="1" x14ac:dyDescent="0.25">
      <c r="B40" s="38" t="s">
        <v>7</v>
      </c>
      <c r="C40" s="55">
        <f>SUM(C19:C39)</f>
        <v>30.98</v>
      </c>
    </row>
    <row r="41" spans="2:3" ht="15.75" thickBot="1" x14ac:dyDescent="0.3">
      <c r="B41" s="57" t="s">
        <v>32</v>
      </c>
      <c r="C41" s="56">
        <f>SUM(C15-C40)</f>
        <v>158123.84999999998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pošta'!$B$12+25</f>
        <v>45683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pošta'!$B$12+268-1</f>
        <v>45925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158123.85</v>
      </c>
    </row>
    <row r="12" spans="1:6" ht="18.75" customHeight="1" thickBot="1" x14ac:dyDescent="0.25">
      <c r="B12" s="36" t="s">
        <v>5</v>
      </c>
      <c r="C12" s="37">
        <v>7150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165273.85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>
        <v>140000</v>
      </c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140006</v>
      </c>
    </row>
    <row r="41" spans="2:3" ht="15.75" thickBot="1" x14ac:dyDescent="0.3">
      <c r="B41" s="57" t="s">
        <v>32</v>
      </c>
      <c r="C41" s="56">
        <f>SUM(C15-C40)</f>
        <v>25267.850000000006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pošta'!$B$12+269-1</f>
        <v>45926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25267.85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25267.85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699.05</v>
      </c>
    </row>
    <row r="40" spans="2:3" ht="13.5" customHeight="1" thickBot="1" x14ac:dyDescent="0.25">
      <c r="B40" s="38" t="s">
        <v>7</v>
      </c>
      <c r="C40" s="55">
        <f>SUM(C19:C39)</f>
        <v>699.05</v>
      </c>
    </row>
    <row r="41" spans="2:3" ht="15.75" thickBot="1" x14ac:dyDescent="0.3">
      <c r="B41" s="57" t="s">
        <v>32</v>
      </c>
      <c r="C41" s="56">
        <f>SUM(C15-C40)</f>
        <v>24568.799999999999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pošta'!$B$12+270-1</f>
        <v>45927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pošta'!$B$12+271-1</f>
        <v>45928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pošta'!$B$12+272-1</f>
        <v>45929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24568.799999999999</v>
      </c>
    </row>
    <row r="12" spans="1:6" ht="18.75" customHeight="1" thickBot="1" x14ac:dyDescent="0.25">
      <c r="B12" s="36" t="s">
        <v>5</v>
      </c>
      <c r="C12" s="37">
        <v>20200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44768.800000000003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44768.800000000003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pošta'!$B$12+273-1</f>
        <v>45930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44768.800000000003</v>
      </c>
    </row>
    <row r="12" spans="1:6" ht="18.75" customHeight="1" thickBot="1" x14ac:dyDescent="0.25">
      <c r="B12" s="36" t="s">
        <v>5</v>
      </c>
      <c r="C12" s="37">
        <v>28550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73318.8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6</v>
      </c>
    </row>
    <row r="41" spans="2:3" ht="15.75" thickBot="1" x14ac:dyDescent="0.3">
      <c r="B41" s="57" t="s">
        <v>32</v>
      </c>
      <c r="C41" s="56">
        <f>SUM(C15-C40)</f>
        <v>73312.800000000003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C41" sqref="C41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pošta'!$B$12+274-1</f>
        <v>45931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73312.800000000003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>
        <v>31325098.16</v>
      </c>
    </row>
    <row r="14" spans="1:6" ht="18.75" customHeight="1" thickBot="1" x14ac:dyDescent="0.25">
      <c r="B14" s="36" t="s">
        <v>6</v>
      </c>
      <c r="C14" s="37">
        <v>57853.93</v>
      </c>
    </row>
    <row r="15" spans="1:6" ht="18.75" customHeight="1" thickBot="1" x14ac:dyDescent="0.25">
      <c r="B15" s="38" t="s">
        <v>7</v>
      </c>
      <c r="C15" s="39">
        <f>SUM(C11:C14)</f>
        <v>31456264.890000001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>
        <v>21462105.02</v>
      </c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>
        <v>641204</v>
      </c>
    </row>
    <row r="22" spans="2:3" ht="12.75" x14ac:dyDescent="0.2">
      <c r="B22" s="50" t="s">
        <v>16</v>
      </c>
      <c r="C22" s="60">
        <v>237661.5</v>
      </c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>
        <v>800000</v>
      </c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>
        <v>2937475</v>
      </c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26078445.52</v>
      </c>
    </row>
    <row r="41" spans="2:3" ht="15.75" thickBot="1" x14ac:dyDescent="0.3">
      <c r="B41" s="57" t="s">
        <v>32</v>
      </c>
      <c r="C41" s="56">
        <f>SUM(C15-C40)</f>
        <v>5377819.370000001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pošta'!$B$12+275-1</f>
        <v>45932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5377819.370000001</v>
      </c>
    </row>
    <row r="12" spans="1:6" ht="18.75" customHeight="1" thickBot="1" x14ac:dyDescent="0.25">
      <c r="B12" s="36" t="s">
        <v>5</v>
      </c>
      <c r="C12" s="37">
        <v>3700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5381519.370000001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>
        <v>1317012.71</v>
      </c>
    </row>
    <row r="26" spans="2:3" ht="12.75" x14ac:dyDescent="0.2">
      <c r="B26" s="51" t="s">
        <v>20</v>
      </c>
      <c r="C26" s="60">
        <v>497498</v>
      </c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>
        <v>2502</v>
      </c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>
        <v>182284.89</v>
      </c>
    </row>
    <row r="31" spans="2:3" ht="12.75" x14ac:dyDescent="0.2">
      <c r="B31" s="51" t="s">
        <v>24</v>
      </c>
      <c r="C31" s="60">
        <v>180838.36</v>
      </c>
    </row>
    <row r="32" spans="2:3" ht="12.75" x14ac:dyDescent="0.2">
      <c r="B32" s="51" t="s">
        <v>25</v>
      </c>
      <c r="C32" s="60">
        <v>445979.5</v>
      </c>
    </row>
    <row r="33" spans="2:3" ht="12.75" x14ac:dyDescent="0.2">
      <c r="B33" s="51" t="s">
        <v>26</v>
      </c>
      <c r="C33" s="60">
        <v>329008</v>
      </c>
    </row>
    <row r="34" spans="2:3" ht="12.75" x14ac:dyDescent="0.2">
      <c r="B34" s="51" t="s">
        <v>27</v>
      </c>
      <c r="C34" s="60">
        <v>217509.12</v>
      </c>
    </row>
    <row r="35" spans="2:3" ht="12.75" x14ac:dyDescent="0.2">
      <c r="B35" s="51" t="s">
        <v>28</v>
      </c>
      <c r="C35" s="60">
        <v>189531.6</v>
      </c>
    </row>
    <row r="36" spans="2:3" ht="12.75" x14ac:dyDescent="0.2">
      <c r="B36" s="51" t="s">
        <v>29</v>
      </c>
      <c r="C36" s="60">
        <v>73480</v>
      </c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>
        <v>485156</v>
      </c>
    </row>
    <row r="39" spans="2:3" ht="13.5" thickBot="1" x14ac:dyDescent="0.25">
      <c r="B39" s="51" t="s">
        <v>34</v>
      </c>
      <c r="C39" s="60">
        <v>28324.51</v>
      </c>
    </row>
    <row r="40" spans="2:3" ht="13.5" customHeight="1" thickBot="1" x14ac:dyDescent="0.25">
      <c r="B40" s="38" t="s">
        <v>7</v>
      </c>
      <c r="C40" s="55">
        <f>SUM(C19:C39)</f>
        <v>3949124.69</v>
      </c>
    </row>
    <row r="41" spans="2:3" ht="15.75" thickBot="1" x14ac:dyDescent="0.3">
      <c r="B41" s="57" t="s">
        <v>32</v>
      </c>
      <c r="C41" s="56">
        <f>SUM(C15-C40)</f>
        <v>1432394.6800000011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1" spans="1:6" x14ac:dyDescent="0.2">
      <c r="B1" s="1" t="s">
        <v>9</v>
      </c>
    </row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pošta'!$B$12+276-1</f>
        <v>45933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1432394.68</v>
      </c>
    </row>
    <row r="12" spans="1:6" ht="18.75" customHeight="1" thickBot="1" x14ac:dyDescent="0.25">
      <c r="B12" s="36" t="s">
        <v>5</v>
      </c>
      <c r="C12" s="37">
        <v>12350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1444744.68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>
        <v>1000000</v>
      </c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>
        <v>100000</v>
      </c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>
        <v>81244.61</v>
      </c>
    </row>
    <row r="39" spans="2:3" ht="13.5" thickBot="1" x14ac:dyDescent="0.25">
      <c r="B39" s="51" t="s">
        <v>34</v>
      </c>
      <c r="C39" s="60">
        <v>8196.7900000000009</v>
      </c>
    </row>
    <row r="40" spans="2:3" ht="13.5" customHeight="1" thickBot="1" x14ac:dyDescent="0.25">
      <c r="B40" s="38" t="s">
        <v>7</v>
      </c>
      <c r="C40" s="55">
        <f>SUM(C19:C39)</f>
        <v>1189441.4000000001</v>
      </c>
    </row>
    <row r="41" spans="2:3" ht="15.75" thickBot="1" x14ac:dyDescent="0.3">
      <c r="B41" s="57" t="s">
        <v>32</v>
      </c>
      <c r="C41" s="56">
        <f>SUM(C15-C40)</f>
        <v>255303.2799999998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</worksheet>
</file>

<file path=xl/worksheets/sheet2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2:5" ht="12" thickBot="1" x14ac:dyDescent="0.25"/>
    <row r="8" spans="2:5" ht="21" customHeight="1" thickBot="1" x14ac:dyDescent="0.3">
      <c r="B8" s="58" t="s">
        <v>3</v>
      </c>
      <c r="C8" s="41">
        <f>'Poslata pošta'!$B$12+277-1</f>
        <v>45934</v>
      </c>
      <c r="D8" s="42" t="s">
        <v>0</v>
      </c>
      <c r="E8" s="2"/>
    </row>
    <row r="9" spans="2:5" ht="16.5" customHeight="1" thickBot="1" x14ac:dyDescent="0.25">
      <c r="B9" s="59" t="s">
        <v>4</v>
      </c>
      <c r="C9" s="3"/>
    </row>
    <row r="10" spans="2:5" ht="12" thickBot="1" x14ac:dyDescent="0.25"/>
    <row r="11" spans="2:5" ht="18.75" customHeight="1" thickBot="1" x14ac:dyDescent="0.25">
      <c r="B11" s="40" t="s">
        <v>12</v>
      </c>
      <c r="C11" s="35">
        <v>255303.28</v>
      </c>
    </row>
    <row r="12" spans="2:5" ht="18.75" customHeight="1" thickBot="1" x14ac:dyDescent="0.25">
      <c r="B12" s="36" t="s">
        <v>5</v>
      </c>
      <c r="C12" s="37"/>
    </row>
    <row r="13" spans="2:5" ht="18.75" customHeight="1" thickBot="1" x14ac:dyDescent="0.25">
      <c r="B13" s="36" t="s">
        <v>11</v>
      </c>
      <c r="C13" s="37"/>
    </row>
    <row r="14" spans="2:5" ht="18.75" customHeight="1" thickBot="1" x14ac:dyDescent="0.25">
      <c r="B14" s="36" t="s">
        <v>6</v>
      </c>
      <c r="C14" s="37"/>
    </row>
    <row r="15" spans="2:5" ht="18.75" customHeight="1" thickBot="1" x14ac:dyDescent="0.25">
      <c r="B15" s="38" t="s">
        <v>7</v>
      </c>
      <c r="C15" s="39">
        <f>SUM(C11:C14)</f>
        <v>255303.28</v>
      </c>
    </row>
    <row r="16" spans="2:5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2441.6799999999998</v>
      </c>
    </row>
    <row r="40" spans="2:3" ht="13.5" customHeight="1" thickBot="1" x14ac:dyDescent="0.25">
      <c r="B40" s="38" t="s">
        <v>7</v>
      </c>
      <c r="C40" s="55">
        <f>SUM(C19:C39)</f>
        <v>2441.6799999999998</v>
      </c>
    </row>
    <row r="41" spans="2:3" ht="15.75" thickBot="1" x14ac:dyDescent="0.3">
      <c r="B41" s="57" t="s">
        <v>32</v>
      </c>
      <c r="C41" s="56">
        <f>SUM(C15-C40)</f>
        <v>252861.6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pošta'!$B$12+26</f>
        <v>45684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pošta'!$B$12+278-1</f>
        <v>45935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pošta'!$B$12+279-1</f>
        <v>45936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pošta'!$B$12+280-1</f>
        <v>45937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252861.6</v>
      </c>
    </row>
    <row r="12" spans="1:6" ht="18.75" customHeight="1" thickBot="1" x14ac:dyDescent="0.25">
      <c r="B12" s="36" t="s">
        <v>5</v>
      </c>
      <c r="C12" s="37">
        <v>26450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279311.59999999998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>
        <v>194164.14</v>
      </c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194164.14</v>
      </c>
    </row>
    <row r="41" spans="2:3" ht="15.75" thickBot="1" x14ac:dyDescent="0.3">
      <c r="B41" s="57" t="s">
        <v>32</v>
      </c>
      <c r="C41" s="56">
        <f>SUM(C15-C40)</f>
        <v>85147.459999999963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pošta'!$B$12+281-1</f>
        <v>45938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85147.46</v>
      </c>
    </row>
    <row r="12" spans="1:6" ht="18.75" customHeight="1" thickBot="1" x14ac:dyDescent="0.25">
      <c r="B12" s="36" t="s">
        <v>5</v>
      </c>
      <c r="C12" s="37">
        <v>11250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96397.46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408.73</v>
      </c>
    </row>
    <row r="40" spans="2:3" ht="13.5" customHeight="1" thickBot="1" x14ac:dyDescent="0.25">
      <c r="B40" s="38" t="s">
        <v>7</v>
      </c>
      <c r="C40" s="55">
        <f>SUM(C19:C39)</f>
        <v>408.73</v>
      </c>
    </row>
    <row r="41" spans="2:3" ht="15.75" thickBot="1" x14ac:dyDescent="0.3">
      <c r="B41" s="57" t="s">
        <v>32</v>
      </c>
      <c r="C41" s="56">
        <f>SUM(C15-C40)</f>
        <v>95988.73000000001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pošta'!$B$12+282-1</f>
        <v>45939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pošta'!$B$12+283-1</f>
        <v>45940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95988.73</v>
      </c>
    </row>
    <row r="12" spans="1:6" ht="18.75" customHeight="1" thickBot="1" x14ac:dyDescent="0.25">
      <c r="B12" s="36" t="s">
        <v>5</v>
      </c>
      <c r="C12" s="37">
        <v>20200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116188.73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116188.73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pošta'!$B$12+284-1</f>
        <v>45941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116188.73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116188.73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6</v>
      </c>
    </row>
    <row r="41" spans="2:3" ht="15.75" thickBot="1" x14ac:dyDescent="0.3">
      <c r="B41" s="57" t="s">
        <v>32</v>
      </c>
      <c r="C41" s="56">
        <f>SUM(C15-C40)</f>
        <v>116182.73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pošta'!$B$12+285-1</f>
        <v>45942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pošta'!$B$12+286-1</f>
        <v>45943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116182.73</v>
      </c>
    </row>
    <row r="12" spans="1:6" ht="18.75" customHeight="1" thickBot="1" x14ac:dyDescent="0.25">
      <c r="B12" s="36" t="s">
        <v>5</v>
      </c>
      <c r="C12" s="37">
        <v>28000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144182.72999999998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144182.72999999998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pošta'!$B$12+287-1</f>
        <v>45944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144182.73000000001</v>
      </c>
    </row>
    <row r="12" spans="1:6" ht="18.75" customHeight="1" thickBot="1" x14ac:dyDescent="0.25">
      <c r="B12" s="36" t="s">
        <v>5</v>
      </c>
      <c r="C12" s="37">
        <v>15050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159232.73000000001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12</v>
      </c>
    </row>
    <row r="40" spans="2:3" ht="13.5" customHeight="1" thickBot="1" x14ac:dyDescent="0.25">
      <c r="B40" s="38" t="s">
        <v>7</v>
      </c>
      <c r="C40" s="55">
        <f>SUM(C19:C39)</f>
        <v>12</v>
      </c>
    </row>
    <row r="41" spans="2:3" ht="15.75" thickBot="1" x14ac:dyDescent="0.3">
      <c r="B41" s="57" t="s">
        <v>32</v>
      </c>
      <c r="C41" s="56">
        <f>SUM(C15-C40)</f>
        <v>159220.73000000001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pošta'!$B$12+27</f>
        <v>45685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pošta'!$B$12+288-1</f>
        <v>45945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pošta'!$B$12+289-1</f>
        <v>45946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159220.73000000001</v>
      </c>
    </row>
    <row r="12" spans="1:6" ht="18.75" customHeight="1" thickBot="1" x14ac:dyDescent="0.25">
      <c r="B12" s="36" t="s">
        <v>5</v>
      </c>
      <c r="C12" s="37">
        <v>16050</v>
      </c>
    </row>
    <row r="13" spans="1:6" ht="18.75" customHeight="1" thickBot="1" x14ac:dyDescent="0.25">
      <c r="B13" s="36" t="s">
        <v>11</v>
      </c>
      <c r="C13" s="37">
        <v>23394708.329999998</v>
      </c>
    </row>
    <row r="14" spans="1:6" ht="18.75" customHeight="1" thickBot="1" x14ac:dyDescent="0.25">
      <c r="B14" s="36" t="s">
        <v>6</v>
      </c>
      <c r="C14" s="37">
        <v>52733.48</v>
      </c>
    </row>
    <row r="15" spans="1:6" ht="18.75" customHeight="1" thickBot="1" x14ac:dyDescent="0.25">
      <c r="B15" s="38" t="s">
        <v>7</v>
      </c>
      <c r="C15" s="39">
        <f>SUM(C11:C14)</f>
        <v>23622712.539999999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>
        <v>17690716.969999999</v>
      </c>
    </row>
    <row r="20" spans="2:3" ht="12.75" x14ac:dyDescent="0.2">
      <c r="B20" s="48" t="s">
        <v>15</v>
      </c>
      <c r="C20" s="46">
        <v>583711.15</v>
      </c>
    </row>
    <row r="21" spans="2:3" ht="12.75" x14ac:dyDescent="0.2">
      <c r="B21" s="49" t="s">
        <v>17</v>
      </c>
      <c r="C21" s="62">
        <v>619280</v>
      </c>
    </row>
    <row r="22" spans="2:3" ht="12.75" x14ac:dyDescent="0.2">
      <c r="B22" s="50" t="s">
        <v>16</v>
      </c>
      <c r="C22" s="60">
        <v>251938</v>
      </c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>
        <v>488989.08</v>
      </c>
    </row>
    <row r="25" spans="2:3" ht="12.75" x14ac:dyDescent="0.2">
      <c r="B25" s="51" t="s">
        <v>19</v>
      </c>
      <c r="C25" s="60">
        <v>500000</v>
      </c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>
        <v>331007</v>
      </c>
    </row>
    <row r="31" spans="2:3" ht="12.75" x14ac:dyDescent="0.2">
      <c r="B31" s="51" t="s">
        <v>24</v>
      </c>
      <c r="C31" s="60">
        <v>168993</v>
      </c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>
        <v>1358098.87</v>
      </c>
    </row>
    <row r="38" spans="2:3" ht="12.75" x14ac:dyDescent="0.2">
      <c r="B38" s="51" t="s">
        <v>31</v>
      </c>
      <c r="C38" s="60">
        <v>1357608.06</v>
      </c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23350342.129999995</v>
      </c>
    </row>
    <row r="41" spans="2:3" ht="15.75" thickBot="1" x14ac:dyDescent="0.3">
      <c r="B41" s="57" t="s">
        <v>32</v>
      </c>
      <c r="C41" s="56">
        <f>SUM(C15-C40)</f>
        <v>272370.41000000387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pošta'!$B$12+290-1</f>
        <v>45947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272370.40999999997</v>
      </c>
    </row>
    <row r="12" spans="1:6" ht="18.75" customHeight="1" thickBot="1" x14ac:dyDescent="0.25">
      <c r="B12" s="36" t="s">
        <v>5</v>
      </c>
      <c r="C12" s="37">
        <v>64950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337320.41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25164.14</v>
      </c>
    </row>
    <row r="40" spans="2:3" ht="13.5" customHeight="1" thickBot="1" x14ac:dyDescent="0.25">
      <c r="B40" s="38" t="s">
        <v>7</v>
      </c>
      <c r="C40" s="55">
        <f>SUM(C19:C39)</f>
        <v>25164.14</v>
      </c>
    </row>
    <row r="41" spans="2:3" ht="15.75" thickBot="1" x14ac:dyDescent="0.3">
      <c r="B41" s="57" t="s">
        <v>32</v>
      </c>
      <c r="C41" s="56">
        <f>SUM(C15-C40)</f>
        <v>312156.26999999996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pošta'!$B$12+291-1</f>
        <v>45948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pošta'!$B$12+292-1</f>
        <v>45949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pošta'!$B$12+293-1</f>
        <v>45950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312156.27</v>
      </c>
    </row>
    <row r="12" spans="1:6" ht="18.75" customHeight="1" thickBot="1" x14ac:dyDescent="0.25">
      <c r="B12" s="36" t="s">
        <v>5</v>
      </c>
      <c r="C12" s="37">
        <v>8700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320856.27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320856.27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pošta'!$B$12+294-1</f>
        <v>45951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320856.27</v>
      </c>
    </row>
    <row r="12" spans="1:6" ht="18.75" customHeight="1" thickBot="1" x14ac:dyDescent="0.25">
      <c r="B12" s="36" t="s">
        <v>5</v>
      </c>
      <c r="C12" s="37">
        <v>18500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339356.27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6</v>
      </c>
    </row>
    <row r="41" spans="2:3" ht="15.75" thickBot="1" x14ac:dyDescent="0.3">
      <c r="B41" s="57" t="s">
        <v>32</v>
      </c>
      <c r="C41" s="56">
        <f>SUM(C15-C40)</f>
        <v>339350.27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pošta'!$B$12+295-1</f>
        <v>45952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339350.27</v>
      </c>
    </row>
    <row r="12" spans="1:6" ht="18.75" customHeight="1" thickBot="1" x14ac:dyDescent="0.25">
      <c r="B12" s="36" t="s">
        <v>5</v>
      </c>
      <c r="C12" s="37">
        <v>8750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348100.27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348100.27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pošta'!$B$12+296-1</f>
        <v>45953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348100.27</v>
      </c>
    </row>
    <row r="12" spans="1:6" ht="18.75" customHeight="1" thickBot="1" x14ac:dyDescent="0.25">
      <c r="B12" s="36" t="s">
        <v>5</v>
      </c>
      <c r="C12" s="37">
        <v>11450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359550.27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6</v>
      </c>
    </row>
    <row r="41" spans="2:3" ht="15.75" thickBot="1" x14ac:dyDescent="0.3">
      <c r="B41" s="57" t="s">
        <v>32</v>
      </c>
      <c r="C41" s="56">
        <f>SUM(C15-C40)</f>
        <v>359544.27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2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pošta'!$B$12+297-1</f>
        <v>45954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359544.27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359544.27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>
        <v>300000</v>
      </c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300006</v>
      </c>
    </row>
    <row r="41" spans="2:3" ht="15.75" thickBot="1" x14ac:dyDescent="0.3">
      <c r="B41" s="57" t="s">
        <v>32</v>
      </c>
      <c r="C41" s="56">
        <f>SUM(C15-C40)</f>
        <v>59538.270000000019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pošta'!$B$12+1</f>
        <v>45659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pošta'!$B$12+28</f>
        <v>45686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pošta'!$B$12+298-1</f>
        <v>45955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59538.27</v>
      </c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59538.27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620.4</v>
      </c>
    </row>
    <row r="40" spans="2:3" ht="13.5" customHeight="1" thickBot="1" x14ac:dyDescent="0.25">
      <c r="B40" s="38" t="s">
        <v>7</v>
      </c>
      <c r="C40" s="55">
        <f>SUM(C19:C39)</f>
        <v>620.4</v>
      </c>
    </row>
    <row r="41" spans="2:3" ht="15.75" thickBot="1" x14ac:dyDescent="0.3">
      <c r="B41" s="57" t="s">
        <v>32</v>
      </c>
      <c r="C41" s="56">
        <f>SUM(C15-C40)</f>
        <v>58917.869999999995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pošta'!$B$12+299-1</f>
        <v>45956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pošta'!$B$12+300-1</f>
        <v>45957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58917.87</v>
      </c>
    </row>
    <row r="12" spans="1:6" ht="18.75" customHeight="1" thickBot="1" x14ac:dyDescent="0.25">
      <c r="B12" s="36" t="s">
        <v>5</v>
      </c>
      <c r="C12" s="37">
        <v>27850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86767.87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86767.87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C15" sqref="C15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pošta'!$B$12+301-1</f>
        <v>45958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86767.87</v>
      </c>
    </row>
    <row r="12" spans="1:6" ht="18.75" customHeight="1" thickBot="1" x14ac:dyDescent="0.25">
      <c r="B12" s="36" t="s">
        <v>5</v>
      </c>
      <c r="C12" s="37">
        <v>10400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>
        <v>72414</v>
      </c>
    </row>
    <row r="15" spans="1:6" ht="18.75" customHeight="1" thickBot="1" x14ac:dyDescent="0.25">
      <c r="B15" s="38" t="s">
        <v>7</v>
      </c>
      <c r="C15" s="39">
        <f>SUM(C11:C14)</f>
        <v>169581.87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139.86000000000001</v>
      </c>
    </row>
    <row r="40" spans="2:3" ht="13.5" customHeight="1" thickBot="1" x14ac:dyDescent="0.25">
      <c r="B40" s="38" t="s">
        <v>7</v>
      </c>
      <c r="C40" s="55">
        <f>SUM(C19:C39)</f>
        <v>139.86000000000001</v>
      </c>
    </row>
    <row r="41" spans="2:3" ht="15.75" thickBot="1" x14ac:dyDescent="0.3">
      <c r="B41" s="57" t="s">
        <v>32</v>
      </c>
      <c r="C41" s="56">
        <f>SUM(C15-C40)</f>
        <v>169442.01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tabSelected="1" zoomScale="95" zoomScaleNormal="95" workbookViewId="0">
      <selection activeCell="C40" sqref="C40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pošta'!$B$12+302-1</f>
        <v>45959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>
        <v>169442.01</v>
      </c>
    </row>
    <row r="12" spans="1:6" ht="18.75" customHeight="1" thickBot="1" x14ac:dyDescent="0.25">
      <c r="B12" s="36" t="s">
        <v>5</v>
      </c>
      <c r="C12" s="37">
        <v>26000</v>
      </c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195442.01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>
        <v>6</v>
      </c>
    </row>
    <row r="40" spans="2:3" ht="13.5" customHeight="1" thickBot="1" x14ac:dyDescent="0.25">
      <c r="B40" s="38" t="s">
        <v>7</v>
      </c>
      <c r="C40" s="55">
        <f>SUM(C19:C39)</f>
        <v>6</v>
      </c>
    </row>
    <row r="41" spans="2:3" ht="15.75" thickBot="1" x14ac:dyDescent="0.3">
      <c r="B41" s="57" t="s">
        <v>32</v>
      </c>
      <c r="C41" s="56">
        <f>SUM(C15-C40)</f>
        <v>195436.01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pošta'!$B$12+303-1</f>
        <v>45960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pošta'!$B$12+304-1</f>
        <v>45961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pošta'!$B$12+305-1</f>
        <v>45962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pošta'!$B$12+306-1</f>
        <v>45963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pošta'!$B$12+307-1</f>
        <v>45964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pošta'!$B$12+29</f>
        <v>45687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pošta'!$B$12+308-1</f>
        <v>45965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pošta'!$B$12+309-1</f>
        <v>45966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pošta'!$B$12+310-1</f>
        <v>45967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pošta'!$B$12+311-1</f>
        <v>45968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pošta'!$B$12+312-1</f>
        <v>45969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 t="b">
        <f>-1='Poslata pošta'!$B$12+313</f>
        <v>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pošta'!$B$12+314-1</f>
        <v>45971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pošta'!$B$12+315-1</f>
        <v>45972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pošta'!$B$12+316-1</f>
        <v>45973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pošta'!$B$12+317-1</f>
        <v>45974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pošta'!$B$12+30</f>
        <v>45688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pošta'!$B$12+318-1</f>
        <v>45975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pošta'!$B$12+319-1</f>
        <v>45976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pošta'!$B$12+320-1</f>
        <v>45977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pošta'!$B$12+321-1</f>
        <v>45978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pošta'!$B$12+322-1</f>
        <v>45979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pošta'!$B$12+323-1</f>
        <v>45980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pošta'!$B$12+324-1</f>
        <v>45981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1" spans="1:6" x14ac:dyDescent="0.2">
      <c r="B1" s="1" t="s">
        <v>9</v>
      </c>
    </row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pošta'!$B$12+325-1</f>
        <v>45982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pošta'!$B$12+326-1</f>
        <v>45983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pošta'!$B$12+327-1</f>
        <v>45984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pošta'!$B$12+31</f>
        <v>45689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pošta'!$B$12+328-1</f>
        <v>45985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pošta'!$B$12+329-1</f>
        <v>45986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pošta'!$B$12+330-1</f>
        <v>45987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pošta'!$B$12+331-1</f>
        <v>45988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pošta'!$B$12+332-1</f>
        <v>45989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pošta'!$B$12+333-1</f>
        <v>45990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pošta'!$B$12+334-1</f>
        <v>45991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pošta'!$B$12+335-1</f>
        <v>45992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pošta'!$B$12+336-1</f>
        <v>45993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pošta'!$B$12+337-1</f>
        <v>45994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pošta'!$B$12+32</f>
        <v>45690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pošta'!$B$12+338-1</f>
        <v>45995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pošta'!$B$12+339-1</f>
        <v>45996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pošta'!$B$12+340-1</f>
        <v>45997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pošta'!$B$12+341-1</f>
        <v>45998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pošta'!$B$12+342-1</f>
        <v>45999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pošta'!$B$12+343-1</f>
        <v>46000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pošta'!$B$12+344-1</f>
        <v>46001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pošta'!$B$12+345-1</f>
        <v>46002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pošta'!$B$12+346-1</f>
        <v>46003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pošta'!$B$12+347-1</f>
        <v>46004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pošta'!$B$12+33</f>
        <v>45691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pošta'!$B$12+348-1</f>
        <v>46005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pošta'!$B$12+349-1</f>
        <v>46006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pošta'!$B$12+350-1</f>
        <v>46007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pošta'!$B$12+351-1</f>
        <v>46008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pošta'!$B$12+352-1</f>
        <v>46009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pošta'!$B$12+353-1</f>
        <v>46010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pošta'!$B$12+354-1</f>
        <v>46011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pošta'!$B$12+355-1</f>
        <v>46012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pošta'!$B$12+356-1</f>
        <v>46013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pošta'!$B$12+357-1</f>
        <v>46014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pošta'!$B$12+34</f>
        <v>45692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pošta'!$B$12+358-1</f>
        <v>46015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pošta'!$B$12+359-1</f>
        <v>46016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pošta'!$B$12+360-1</f>
        <v>46017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pošta'!$B$12+361-1</f>
        <v>46018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pošta'!$B$12+362-1</f>
        <v>46019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pošta'!$B$12+363-1</f>
        <v>46020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pošta'!$B$12+364-1</f>
        <v>46021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pošta'!$B$12+365-1</f>
        <v>46022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pošta'!$B$12+35</f>
        <v>45693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pošta'!$B$12+36</f>
        <v>45694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pošta'!$B$12+37</f>
        <v>45695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pošta'!$B$12+2</f>
        <v>45660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pošta'!$B$12+38</f>
        <v>45696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pošta'!$B$12+39</f>
        <v>45697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pošta'!$B$12+40</f>
        <v>45698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pošta'!$B$12+41</f>
        <v>45699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pošta'!$B$12+42</f>
        <v>45700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pošta'!$B$12+43</f>
        <v>45701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pošta'!$B$12+44</f>
        <v>45702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pošta'!$B$12+45</f>
        <v>45703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pošta'!$B$12+46</f>
        <v>45704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pošta'!$B$12+47</f>
        <v>45705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pošta'!$B$12+3</f>
        <v>45661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pošta'!$B$12+48</f>
        <v>45706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pošta'!$B$12+49</f>
        <v>45707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pošta'!$B$12+50</f>
        <v>45708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pošta'!$B$12+51</f>
        <v>45709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pošta'!$B$12+52</f>
        <v>45710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pošta'!$B$12+53</f>
        <v>45711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pošta'!$B$12+54</f>
        <v>45712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pošta'!$B$12+55</f>
        <v>45713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pošta'!$B$12+56</f>
        <v>45714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pošta'!$B$12+57</f>
        <v>45715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pošta'!$B$12+4</f>
        <v>45662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pošta'!$B$12+58</f>
        <v>45716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pošta'!$B$12+59</f>
        <v>45717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pošta'!$B$12+60-1</f>
        <v>45717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pošta'!$B$12+61-1</f>
        <v>45718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pošta'!$B$12+62-1</f>
        <v>45719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pošta'!$B$12+63-1</f>
        <v>45720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pošta'!$B$12+64-1</f>
        <v>45721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pošta'!$B$12+65-1</f>
        <v>45722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pošta'!$B$12+66-1</f>
        <v>45723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pošta'!$B$12+67-1</f>
        <v>45724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pošta'!$B$12+5</f>
        <v>45663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pošta'!$B$12+68-1</f>
        <v>45725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pošta'!$B$12+69-1</f>
        <v>45726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pošta'!$B$12+70-1</f>
        <v>45727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pošta'!$B$12+71-1</f>
        <v>45728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pošta'!$B$12+72-1</f>
        <v>45729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pošta'!$B$12+73-1</f>
        <v>45730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pošta'!$B$12+74-1</f>
        <v>45731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pošta'!$B$12+75-1</f>
        <v>45732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pošta'!$B$12+76-1</f>
        <v>45733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pošta'!$B$12+77-1</f>
        <v>45734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pošta'!$B$12+6</f>
        <v>45664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pošta'!$B$12+78-1</f>
        <v>45735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pošta'!$B$12+79-1</f>
        <v>45736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pošta'!$B$12+80-1</f>
        <v>45737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pošta'!$B$12+81-1</f>
        <v>45738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pošta'!$B$12+82-1</f>
        <v>45739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pošta'!$B$12+83-1</f>
        <v>45740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pošta'!$B$12+84-1</f>
        <v>45741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pošta'!$B$12+85-1</f>
        <v>45742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pošta'!$B$12+86-1</f>
        <v>45743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pošta'!$B$12+87-1</f>
        <v>45744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D8" sqref="D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pošta'!$B$12+7</f>
        <v>45665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pošta'!$B$12+88-1</f>
        <v>45745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pošta'!$B$12+89-1</f>
        <v>45746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pošta'!$B$12+90-1</f>
        <v>45747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pošta'!$B$12+91-1</f>
        <v>45748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pošta'!$B$12+92-1</f>
        <v>45749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pošta'!$B$12+93-1</f>
        <v>45750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pošta'!$B$12+94-1</f>
        <v>45751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pošta'!$B$12+95-1</f>
        <v>45752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pošta'!$B$12+96-1</f>
        <v>45753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41"/>
  <sheetViews>
    <sheetView zoomScale="95" zoomScaleNormal="95" workbookViewId="0">
      <selection activeCell="A38" sqref="A38:XFD38"/>
    </sheetView>
  </sheetViews>
  <sheetFormatPr defaultColWidth="42.140625" defaultRowHeight="11.25" x14ac:dyDescent="0.2"/>
  <cols>
    <col min="1" max="1" width="8.85546875" style="1" customWidth="1"/>
    <col min="2" max="2" width="73.28515625" style="1" customWidth="1"/>
    <col min="3" max="3" width="20.5703125" style="1" customWidth="1"/>
    <col min="4" max="4" width="18" style="1" customWidth="1"/>
    <col min="5" max="5" width="7" style="1" customWidth="1"/>
    <col min="6" max="6" width="12.85546875" style="1" customWidth="1"/>
    <col min="7" max="7" width="10.85546875" style="1" customWidth="1"/>
    <col min="8" max="430" width="12.85546875" style="1" customWidth="1"/>
    <col min="431" max="431" width="14" style="1" customWidth="1"/>
    <col min="432" max="16384" width="42.140625" style="1"/>
  </cols>
  <sheetData>
    <row r="7" spans="1:6" ht="12" thickBot="1" x14ac:dyDescent="0.25"/>
    <row r="8" spans="1:6" ht="21" customHeight="1" thickBot="1" x14ac:dyDescent="0.3">
      <c r="B8" s="58" t="s">
        <v>3</v>
      </c>
      <c r="C8" s="41">
        <f>'Poslata pošta'!$B$12+97-1</f>
        <v>45754</v>
      </c>
      <c r="D8" s="42" t="s">
        <v>0</v>
      </c>
      <c r="E8" s="2"/>
    </row>
    <row r="9" spans="1:6" ht="16.5" customHeight="1" thickBot="1" x14ac:dyDescent="0.3">
      <c r="A9"/>
      <c r="B9" s="59" t="s">
        <v>4</v>
      </c>
      <c r="C9" s="3"/>
      <c r="E9"/>
      <c r="F9"/>
    </row>
    <row r="10" spans="1:6" ht="12" thickBot="1" x14ac:dyDescent="0.25"/>
    <row r="11" spans="1:6" ht="18.75" customHeight="1" thickBot="1" x14ac:dyDescent="0.25">
      <c r="B11" s="40" t="s">
        <v>12</v>
      </c>
      <c r="C11" s="35"/>
    </row>
    <row r="12" spans="1:6" ht="18.75" customHeight="1" thickBot="1" x14ac:dyDescent="0.25">
      <c r="B12" s="36" t="s">
        <v>5</v>
      </c>
      <c r="C12" s="37"/>
    </row>
    <row r="13" spans="1:6" ht="18.75" customHeight="1" thickBot="1" x14ac:dyDescent="0.25">
      <c r="B13" s="36" t="s">
        <v>11</v>
      </c>
      <c r="C13" s="37"/>
    </row>
    <row r="14" spans="1:6" ht="18.75" customHeight="1" thickBot="1" x14ac:dyDescent="0.25">
      <c r="B14" s="36" t="s">
        <v>6</v>
      </c>
      <c r="C14" s="37"/>
    </row>
    <row r="15" spans="1:6" ht="18.75" customHeight="1" thickBot="1" x14ac:dyDescent="0.25">
      <c r="B15" s="38" t="s">
        <v>7</v>
      </c>
      <c r="C15" s="39">
        <f>SUM(C11:C14)</f>
        <v>0</v>
      </c>
    </row>
    <row r="16" spans="1:6" ht="12" thickBot="1" x14ac:dyDescent="0.25"/>
    <row r="17" spans="2:3" ht="13.5" thickBot="1" x14ac:dyDescent="0.25">
      <c r="B17" s="44" t="s">
        <v>13</v>
      </c>
    </row>
    <row r="18" spans="2:3" ht="12" thickBot="1" x14ac:dyDescent="0.25"/>
    <row r="19" spans="2:3" ht="12.75" x14ac:dyDescent="0.2">
      <c r="B19" s="47" t="s">
        <v>14</v>
      </c>
      <c r="C19" s="45"/>
    </row>
    <row r="20" spans="2:3" ht="12.75" x14ac:dyDescent="0.2">
      <c r="B20" s="48" t="s">
        <v>15</v>
      </c>
      <c r="C20" s="46"/>
    </row>
    <row r="21" spans="2:3" ht="12.75" x14ac:dyDescent="0.2">
      <c r="B21" s="49" t="s">
        <v>17</v>
      </c>
      <c r="C21" s="62"/>
    </row>
    <row r="22" spans="2:3" ht="12.75" x14ac:dyDescent="0.2">
      <c r="B22" s="50" t="s">
        <v>16</v>
      </c>
      <c r="C22" s="60"/>
    </row>
    <row r="23" spans="2:3" ht="13.5" thickBot="1" x14ac:dyDescent="0.25">
      <c r="B23" s="52" t="s">
        <v>18</v>
      </c>
      <c r="C23" s="63"/>
    </row>
    <row r="24" spans="2:3" ht="12.75" x14ac:dyDescent="0.2">
      <c r="B24" s="53" t="s">
        <v>10</v>
      </c>
      <c r="C24" s="61"/>
    </row>
    <row r="25" spans="2:3" ht="12.75" x14ac:dyDescent="0.2">
      <c r="B25" s="51" t="s">
        <v>19</v>
      </c>
      <c r="C25" s="60"/>
    </row>
    <row r="26" spans="2:3" ht="12.75" x14ac:dyDescent="0.2">
      <c r="B26" s="51" t="s">
        <v>20</v>
      </c>
      <c r="C26" s="60"/>
    </row>
    <row r="27" spans="2:3" ht="12.75" x14ac:dyDescent="0.2">
      <c r="B27" s="51" t="s">
        <v>8</v>
      </c>
      <c r="C27" s="60"/>
    </row>
    <row r="28" spans="2:3" ht="12.75" x14ac:dyDescent="0.2">
      <c r="B28" s="51" t="s">
        <v>21</v>
      </c>
      <c r="C28" s="60"/>
    </row>
    <row r="29" spans="2:3" ht="12.75" x14ac:dyDescent="0.2">
      <c r="B29" s="51" t="s">
        <v>22</v>
      </c>
      <c r="C29" s="60"/>
    </row>
    <row r="30" spans="2:3" ht="12.75" x14ac:dyDescent="0.2">
      <c r="B30" s="51" t="s">
        <v>23</v>
      </c>
      <c r="C30" s="60"/>
    </row>
    <row r="31" spans="2:3" ht="12.75" x14ac:dyDescent="0.2">
      <c r="B31" s="51" t="s">
        <v>24</v>
      </c>
      <c r="C31" s="60"/>
    </row>
    <row r="32" spans="2:3" ht="12.75" x14ac:dyDescent="0.2">
      <c r="B32" s="51" t="s">
        <v>25</v>
      </c>
      <c r="C32" s="60"/>
    </row>
    <row r="33" spans="2:3" ht="12.75" x14ac:dyDescent="0.2">
      <c r="B33" s="51" t="s">
        <v>26</v>
      </c>
      <c r="C33" s="60"/>
    </row>
    <row r="34" spans="2:3" ht="12.75" x14ac:dyDescent="0.2">
      <c r="B34" s="51" t="s">
        <v>27</v>
      </c>
      <c r="C34" s="60"/>
    </row>
    <row r="35" spans="2:3" ht="12.75" x14ac:dyDescent="0.2">
      <c r="B35" s="51" t="s">
        <v>28</v>
      </c>
      <c r="C35" s="60"/>
    </row>
    <row r="36" spans="2:3" ht="12.75" x14ac:dyDescent="0.2">
      <c r="B36" s="51" t="s">
        <v>29</v>
      </c>
      <c r="C36" s="60"/>
    </row>
    <row r="37" spans="2:3" ht="12.75" x14ac:dyDescent="0.2">
      <c r="B37" s="51" t="s">
        <v>30</v>
      </c>
      <c r="C37" s="60"/>
    </row>
    <row r="38" spans="2:3" ht="12.75" x14ac:dyDescent="0.2">
      <c r="B38" s="51" t="s">
        <v>31</v>
      </c>
      <c r="C38" s="60"/>
    </row>
    <row r="39" spans="2:3" ht="13.5" thickBot="1" x14ac:dyDescent="0.25">
      <c r="B39" s="51" t="s">
        <v>34</v>
      </c>
      <c r="C39" s="60"/>
    </row>
    <row r="40" spans="2:3" ht="13.5" customHeight="1" thickBot="1" x14ac:dyDescent="0.25">
      <c r="B40" s="38" t="s">
        <v>7</v>
      </c>
      <c r="C40" s="55">
        <f>SUM(C19:C39)</f>
        <v>0</v>
      </c>
    </row>
    <row r="41" spans="2:3" ht="15.75" thickBot="1" x14ac:dyDescent="0.3">
      <c r="B41" s="57" t="s">
        <v>32</v>
      </c>
      <c r="C41" s="56">
        <f>SUM(C15-C40)</f>
        <v>0</v>
      </c>
    </row>
  </sheetData>
  <sheetProtection insertRows="0"/>
  <hyperlinks>
    <hyperlink ref="D8" location="'Poslata pošta'!A1" display="Povratak na kalendar"/>
  </hyperlinks>
  <pageMargins left="0.70866141732283472" right="0" top="0.15748031496062992" bottom="0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367</vt:i4>
      </vt:variant>
    </vt:vector>
  </HeadingPairs>
  <TitlesOfParts>
    <vt:vector size="367" baseType="lpstr">
      <vt:lpstr>Poslata pošta</vt:lpstr>
      <vt:lpstr>1</vt:lpstr>
      <vt:lpstr>1 (2)</vt:lpstr>
      <vt:lpstr>1 (3)</vt:lpstr>
      <vt:lpstr>1 (4)</vt:lpstr>
      <vt:lpstr>1 (5)</vt:lpstr>
      <vt:lpstr>1 (6)</vt:lpstr>
      <vt:lpstr>1 (7)</vt:lpstr>
      <vt:lpstr>1 (8)</vt:lpstr>
      <vt:lpstr>1 (9)</vt:lpstr>
      <vt:lpstr>1 (10)</vt:lpstr>
      <vt:lpstr>1 (11)</vt:lpstr>
      <vt:lpstr>1 (12)</vt:lpstr>
      <vt:lpstr>1 (13)</vt:lpstr>
      <vt:lpstr>1 (14)</vt:lpstr>
      <vt:lpstr>1 (15)</vt:lpstr>
      <vt:lpstr>1 (16)</vt:lpstr>
      <vt:lpstr>1 (17)</vt:lpstr>
      <vt:lpstr>1 (18)</vt:lpstr>
      <vt:lpstr>1 (19)</vt:lpstr>
      <vt:lpstr>1 (20)</vt:lpstr>
      <vt:lpstr>1 (21)</vt:lpstr>
      <vt:lpstr>1 (22)</vt:lpstr>
      <vt:lpstr>1 (23)</vt:lpstr>
      <vt:lpstr>1 (24)</vt:lpstr>
      <vt:lpstr>1 (25)</vt:lpstr>
      <vt:lpstr>1 (26)</vt:lpstr>
      <vt:lpstr>1 (27)</vt:lpstr>
      <vt:lpstr>1 (28)</vt:lpstr>
      <vt:lpstr>1 (29)</vt:lpstr>
      <vt:lpstr>1 (30)</vt:lpstr>
      <vt:lpstr>1 (31)</vt:lpstr>
      <vt:lpstr>1 (32)</vt:lpstr>
      <vt:lpstr>1 (33)</vt:lpstr>
      <vt:lpstr>1 (34)</vt:lpstr>
      <vt:lpstr>1 (35)</vt:lpstr>
      <vt:lpstr>1 (36)</vt:lpstr>
      <vt:lpstr>1 (37)</vt:lpstr>
      <vt:lpstr>1 (38)</vt:lpstr>
      <vt:lpstr>1 (39)</vt:lpstr>
      <vt:lpstr>1 (40)</vt:lpstr>
      <vt:lpstr>1 (41)</vt:lpstr>
      <vt:lpstr>1 (42)</vt:lpstr>
      <vt:lpstr>1 (43)</vt:lpstr>
      <vt:lpstr>1 (44)</vt:lpstr>
      <vt:lpstr>1 (45)</vt:lpstr>
      <vt:lpstr>1 (46)</vt:lpstr>
      <vt:lpstr>1 (47)</vt:lpstr>
      <vt:lpstr>1 (48)</vt:lpstr>
      <vt:lpstr>1 (49)</vt:lpstr>
      <vt:lpstr>1 (50)</vt:lpstr>
      <vt:lpstr>1 (51)</vt:lpstr>
      <vt:lpstr>1 (52)</vt:lpstr>
      <vt:lpstr>1 (53)</vt:lpstr>
      <vt:lpstr>1 (54)</vt:lpstr>
      <vt:lpstr>1 (55)</vt:lpstr>
      <vt:lpstr>1 (56)</vt:lpstr>
      <vt:lpstr>1 (57)</vt:lpstr>
      <vt:lpstr>1 (58)</vt:lpstr>
      <vt:lpstr>1 (59)</vt:lpstr>
      <vt:lpstr>1 (60)</vt:lpstr>
      <vt:lpstr>1 (61)</vt:lpstr>
      <vt:lpstr>1 (62)</vt:lpstr>
      <vt:lpstr>1 (63)</vt:lpstr>
      <vt:lpstr>1 (64)</vt:lpstr>
      <vt:lpstr>1 (65)</vt:lpstr>
      <vt:lpstr>1 (66)</vt:lpstr>
      <vt:lpstr>1 (67)</vt:lpstr>
      <vt:lpstr>1 (68)</vt:lpstr>
      <vt:lpstr>1 (69)</vt:lpstr>
      <vt:lpstr>1 (70)</vt:lpstr>
      <vt:lpstr>1 (71)</vt:lpstr>
      <vt:lpstr>1 (72)</vt:lpstr>
      <vt:lpstr>1 (73)</vt:lpstr>
      <vt:lpstr>1 (74)</vt:lpstr>
      <vt:lpstr>1 (75)</vt:lpstr>
      <vt:lpstr>1 (76)</vt:lpstr>
      <vt:lpstr>1 (77)</vt:lpstr>
      <vt:lpstr>1 (78)</vt:lpstr>
      <vt:lpstr>1 (79)</vt:lpstr>
      <vt:lpstr>1 (80)</vt:lpstr>
      <vt:lpstr>1 (81)</vt:lpstr>
      <vt:lpstr>1 (82)</vt:lpstr>
      <vt:lpstr>1 (83)</vt:lpstr>
      <vt:lpstr>1 (84)</vt:lpstr>
      <vt:lpstr>1 (85)</vt:lpstr>
      <vt:lpstr>1 (86)</vt:lpstr>
      <vt:lpstr>1 (87)</vt:lpstr>
      <vt:lpstr>1 (88)</vt:lpstr>
      <vt:lpstr>1 (89)</vt:lpstr>
      <vt:lpstr>1 (90)</vt:lpstr>
      <vt:lpstr>1 (91)</vt:lpstr>
      <vt:lpstr>1 (92)</vt:lpstr>
      <vt:lpstr>1 (93)</vt:lpstr>
      <vt:lpstr>1 (94)</vt:lpstr>
      <vt:lpstr>1 (95)</vt:lpstr>
      <vt:lpstr>1 (96)</vt:lpstr>
      <vt:lpstr>1 (97)</vt:lpstr>
      <vt:lpstr>1 (98)</vt:lpstr>
      <vt:lpstr>1 (99)</vt:lpstr>
      <vt:lpstr>1 (100)</vt:lpstr>
      <vt:lpstr>1 (101)</vt:lpstr>
      <vt:lpstr>1 (102)</vt:lpstr>
      <vt:lpstr>1 (103)</vt:lpstr>
      <vt:lpstr>1 (104)</vt:lpstr>
      <vt:lpstr>1 (105)</vt:lpstr>
      <vt:lpstr>1 (106)</vt:lpstr>
      <vt:lpstr>1 (107)</vt:lpstr>
      <vt:lpstr>1 (108)</vt:lpstr>
      <vt:lpstr>1 (109)</vt:lpstr>
      <vt:lpstr>1 (110)</vt:lpstr>
      <vt:lpstr>1 (111)</vt:lpstr>
      <vt:lpstr>1 (112)</vt:lpstr>
      <vt:lpstr>1 (113)</vt:lpstr>
      <vt:lpstr>1 (114)</vt:lpstr>
      <vt:lpstr>1 (115)</vt:lpstr>
      <vt:lpstr>1 (116)</vt:lpstr>
      <vt:lpstr>1 (117)</vt:lpstr>
      <vt:lpstr>1 (118)</vt:lpstr>
      <vt:lpstr>1 (119)</vt:lpstr>
      <vt:lpstr>1 (120)</vt:lpstr>
      <vt:lpstr>1 (121)</vt:lpstr>
      <vt:lpstr>1 (122)</vt:lpstr>
      <vt:lpstr>1 (123)</vt:lpstr>
      <vt:lpstr>1 (124)</vt:lpstr>
      <vt:lpstr>1 (125)</vt:lpstr>
      <vt:lpstr>1 (126)</vt:lpstr>
      <vt:lpstr>1 (127)</vt:lpstr>
      <vt:lpstr>1 (128)</vt:lpstr>
      <vt:lpstr>1 (129)</vt:lpstr>
      <vt:lpstr>1 (130)</vt:lpstr>
      <vt:lpstr>1 (131)</vt:lpstr>
      <vt:lpstr>1 (132)</vt:lpstr>
      <vt:lpstr>1 (133)</vt:lpstr>
      <vt:lpstr>1 (134)</vt:lpstr>
      <vt:lpstr>1 (135)</vt:lpstr>
      <vt:lpstr>1 (136)</vt:lpstr>
      <vt:lpstr>1 (137)</vt:lpstr>
      <vt:lpstr>1 (138)</vt:lpstr>
      <vt:lpstr>1 (139)</vt:lpstr>
      <vt:lpstr>1 (140)</vt:lpstr>
      <vt:lpstr>1 (141)</vt:lpstr>
      <vt:lpstr>1 (142)</vt:lpstr>
      <vt:lpstr>1 (143)</vt:lpstr>
      <vt:lpstr>1 (144)</vt:lpstr>
      <vt:lpstr>1 (145)</vt:lpstr>
      <vt:lpstr>1 (146)</vt:lpstr>
      <vt:lpstr>1 (147)</vt:lpstr>
      <vt:lpstr>1 (148)</vt:lpstr>
      <vt:lpstr>1 (149)</vt:lpstr>
      <vt:lpstr>1 (150)</vt:lpstr>
      <vt:lpstr>1 (151)</vt:lpstr>
      <vt:lpstr>1 (152)</vt:lpstr>
      <vt:lpstr>1 (153)</vt:lpstr>
      <vt:lpstr>1 (154)</vt:lpstr>
      <vt:lpstr>1 (155)</vt:lpstr>
      <vt:lpstr>1 (156)</vt:lpstr>
      <vt:lpstr>1 (157)</vt:lpstr>
      <vt:lpstr>1 (158)</vt:lpstr>
      <vt:lpstr>1 (159)</vt:lpstr>
      <vt:lpstr>1 (160)</vt:lpstr>
      <vt:lpstr>1 (161)</vt:lpstr>
      <vt:lpstr>1 (162)</vt:lpstr>
      <vt:lpstr>1 (163)</vt:lpstr>
      <vt:lpstr>1 (164)</vt:lpstr>
      <vt:lpstr>1 (165)</vt:lpstr>
      <vt:lpstr>1 (166)</vt:lpstr>
      <vt:lpstr>1 (167)</vt:lpstr>
      <vt:lpstr>1 (168)</vt:lpstr>
      <vt:lpstr>1 (169)</vt:lpstr>
      <vt:lpstr>1 (170)</vt:lpstr>
      <vt:lpstr>1 (171)</vt:lpstr>
      <vt:lpstr>1 (172)</vt:lpstr>
      <vt:lpstr>1 (173)</vt:lpstr>
      <vt:lpstr>1 (174)</vt:lpstr>
      <vt:lpstr>1 (175)</vt:lpstr>
      <vt:lpstr>1 (176)</vt:lpstr>
      <vt:lpstr>1 (177)</vt:lpstr>
      <vt:lpstr>1 (178)</vt:lpstr>
      <vt:lpstr>1 (179)</vt:lpstr>
      <vt:lpstr>1 (180)</vt:lpstr>
      <vt:lpstr>1 (181)</vt:lpstr>
      <vt:lpstr>1 (182)</vt:lpstr>
      <vt:lpstr>1 (183)</vt:lpstr>
      <vt:lpstr>1 (184)</vt:lpstr>
      <vt:lpstr>1 (185)</vt:lpstr>
      <vt:lpstr>1 (186)</vt:lpstr>
      <vt:lpstr>1 (187)</vt:lpstr>
      <vt:lpstr>1 (188)</vt:lpstr>
      <vt:lpstr>1 (189)</vt:lpstr>
      <vt:lpstr>1 (190)</vt:lpstr>
      <vt:lpstr>1 (191)</vt:lpstr>
      <vt:lpstr>1 (192)</vt:lpstr>
      <vt:lpstr>1 (193)</vt:lpstr>
      <vt:lpstr>1 (194)</vt:lpstr>
      <vt:lpstr>1 (195)</vt:lpstr>
      <vt:lpstr>1 (196)</vt:lpstr>
      <vt:lpstr>1 (197)</vt:lpstr>
      <vt:lpstr>1 (198)</vt:lpstr>
      <vt:lpstr>1 (199)</vt:lpstr>
      <vt:lpstr>1 (200)</vt:lpstr>
      <vt:lpstr>1 (201)</vt:lpstr>
      <vt:lpstr>1 (202)</vt:lpstr>
      <vt:lpstr>1 (203)</vt:lpstr>
      <vt:lpstr>1 (204)</vt:lpstr>
      <vt:lpstr>1 (205)</vt:lpstr>
      <vt:lpstr>1 (206)</vt:lpstr>
      <vt:lpstr>1 (207)</vt:lpstr>
      <vt:lpstr>1 (208)</vt:lpstr>
      <vt:lpstr>1 (209)</vt:lpstr>
      <vt:lpstr>1 (210)</vt:lpstr>
      <vt:lpstr>1 (211)</vt:lpstr>
      <vt:lpstr>1 (212)</vt:lpstr>
      <vt:lpstr>1 (213)</vt:lpstr>
      <vt:lpstr>1 (214)</vt:lpstr>
      <vt:lpstr>1 (215)</vt:lpstr>
      <vt:lpstr>1 (216)</vt:lpstr>
      <vt:lpstr>1 (217)</vt:lpstr>
      <vt:lpstr>1 (218)</vt:lpstr>
      <vt:lpstr>1 (219)</vt:lpstr>
      <vt:lpstr>1 (220)</vt:lpstr>
      <vt:lpstr>1 (221)</vt:lpstr>
      <vt:lpstr>1 (222)</vt:lpstr>
      <vt:lpstr>1 (223)</vt:lpstr>
      <vt:lpstr>1 (224)</vt:lpstr>
      <vt:lpstr>1 (225)</vt:lpstr>
      <vt:lpstr>1 (226)</vt:lpstr>
      <vt:lpstr>1 (227)</vt:lpstr>
      <vt:lpstr>1 (228)</vt:lpstr>
      <vt:lpstr>1 (229)</vt:lpstr>
      <vt:lpstr>1 (230)</vt:lpstr>
      <vt:lpstr>1 (231)</vt:lpstr>
      <vt:lpstr>1 (232)</vt:lpstr>
      <vt:lpstr>1 (233)</vt:lpstr>
      <vt:lpstr>1 (234)</vt:lpstr>
      <vt:lpstr>1 (235)</vt:lpstr>
      <vt:lpstr>1 (236)</vt:lpstr>
      <vt:lpstr>1 (237)</vt:lpstr>
      <vt:lpstr>1 (238)</vt:lpstr>
      <vt:lpstr>1 (239)</vt:lpstr>
      <vt:lpstr>1 (240)</vt:lpstr>
      <vt:lpstr>1 (241)</vt:lpstr>
      <vt:lpstr>1 (242)</vt:lpstr>
      <vt:lpstr>1 (243)</vt:lpstr>
      <vt:lpstr>1 (244)</vt:lpstr>
      <vt:lpstr>1 (245)</vt:lpstr>
      <vt:lpstr>1 (246)</vt:lpstr>
      <vt:lpstr>1 (247)</vt:lpstr>
      <vt:lpstr>1 (248)</vt:lpstr>
      <vt:lpstr>1 (249)</vt:lpstr>
      <vt:lpstr>1 (250)</vt:lpstr>
      <vt:lpstr>1 (251)</vt:lpstr>
      <vt:lpstr>1 (252)</vt:lpstr>
      <vt:lpstr>1 (253)</vt:lpstr>
      <vt:lpstr>1 (254)</vt:lpstr>
      <vt:lpstr>1 (255)</vt:lpstr>
      <vt:lpstr>1 (256)</vt:lpstr>
      <vt:lpstr>1 (257)</vt:lpstr>
      <vt:lpstr>1 (258)</vt:lpstr>
      <vt:lpstr>1 (259)</vt:lpstr>
      <vt:lpstr>1 (260)</vt:lpstr>
      <vt:lpstr>1 (261)</vt:lpstr>
      <vt:lpstr>1 (262)</vt:lpstr>
      <vt:lpstr>1 (263)</vt:lpstr>
      <vt:lpstr>1 (264)</vt:lpstr>
      <vt:lpstr>1 (265)</vt:lpstr>
      <vt:lpstr>1 (266)</vt:lpstr>
      <vt:lpstr>1 (267)</vt:lpstr>
      <vt:lpstr>1 (268)</vt:lpstr>
      <vt:lpstr>1 (269)</vt:lpstr>
      <vt:lpstr>1 (270)</vt:lpstr>
      <vt:lpstr>1 (271)</vt:lpstr>
      <vt:lpstr>1 (272)</vt:lpstr>
      <vt:lpstr>1 (273)</vt:lpstr>
      <vt:lpstr>1 (274)</vt:lpstr>
      <vt:lpstr>1 (275)</vt:lpstr>
      <vt:lpstr>1 (276)</vt:lpstr>
      <vt:lpstr>1 (277)</vt:lpstr>
      <vt:lpstr>1 (278)</vt:lpstr>
      <vt:lpstr>1 (279)</vt:lpstr>
      <vt:lpstr>1 (280)</vt:lpstr>
      <vt:lpstr>1 (281)</vt:lpstr>
      <vt:lpstr>1 (282)</vt:lpstr>
      <vt:lpstr>1 (283)</vt:lpstr>
      <vt:lpstr>1 (284)</vt:lpstr>
      <vt:lpstr>1 (285)</vt:lpstr>
      <vt:lpstr>1 (286)</vt:lpstr>
      <vt:lpstr>1 (287)</vt:lpstr>
      <vt:lpstr>1 (288)</vt:lpstr>
      <vt:lpstr>1 (289)</vt:lpstr>
      <vt:lpstr>1 (290)</vt:lpstr>
      <vt:lpstr>1 (291)</vt:lpstr>
      <vt:lpstr>1 (292)</vt:lpstr>
      <vt:lpstr>1 (293)</vt:lpstr>
      <vt:lpstr>1 (294)</vt:lpstr>
      <vt:lpstr>1 (295)</vt:lpstr>
      <vt:lpstr>1 (296)</vt:lpstr>
      <vt:lpstr>1 (297)</vt:lpstr>
      <vt:lpstr>1 (298)</vt:lpstr>
      <vt:lpstr>1 (299)</vt:lpstr>
      <vt:lpstr>1 (300)</vt:lpstr>
      <vt:lpstr>1 (301)</vt:lpstr>
      <vt:lpstr>1 (302)</vt:lpstr>
      <vt:lpstr>1 (303)</vt:lpstr>
      <vt:lpstr>1 (304)</vt:lpstr>
      <vt:lpstr>1 (305)</vt:lpstr>
      <vt:lpstr>1 (306)</vt:lpstr>
      <vt:lpstr>1 (307)</vt:lpstr>
      <vt:lpstr>1 (308)</vt:lpstr>
      <vt:lpstr>1 (309)</vt:lpstr>
      <vt:lpstr>1 (310)</vt:lpstr>
      <vt:lpstr>1 (311)</vt:lpstr>
      <vt:lpstr>1 (312)</vt:lpstr>
      <vt:lpstr>1 (313)</vt:lpstr>
      <vt:lpstr>1 (314)</vt:lpstr>
      <vt:lpstr>1 (315)</vt:lpstr>
      <vt:lpstr>1 (316)</vt:lpstr>
      <vt:lpstr>1 (317)</vt:lpstr>
      <vt:lpstr>1 (318)</vt:lpstr>
      <vt:lpstr>1 (319)</vt:lpstr>
      <vt:lpstr>1 (320)</vt:lpstr>
      <vt:lpstr>1 (321)</vt:lpstr>
      <vt:lpstr>1 (322)</vt:lpstr>
      <vt:lpstr>1 (323)</vt:lpstr>
      <vt:lpstr>1 (324)</vt:lpstr>
      <vt:lpstr>1 (325)</vt:lpstr>
      <vt:lpstr>1 (326)</vt:lpstr>
      <vt:lpstr>1 (327)</vt:lpstr>
      <vt:lpstr>1 (328)</vt:lpstr>
      <vt:lpstr>1 (329)</vt:lpstr>
      <vt:lpstr>1 (330)</vt:lpstr>
      <vt:lpstr>1 (331)</vt:lpstr>
      <vt:lpstr>1 (332)</vt:lpstr>
      <vt:lpstr>1 (333)</vt:lpstr>
      <vt:lpstr>1 (334)</vt:lpstr>
      <vt:lpstr>1 (335)</vt:lpstr>
      <vt:lpstr>1 (336)</vt:lpstr>
      <vt:lpstr>1 (337)</vt:lpstr>
      <vt:lpstr>1 (338)</vt:lpstr>
      <vt:lpstr>1 (339)</vt:lpstr>
      <vt:lpstr>1 (340)</vt:lpstr>
      <vt:lpstr>1 (341)</vt:lpstr>
      <vt:lpstr>1 (342)</vt:lpstr>
      <vt:lpstr>1 (343)</vt:lpstr>
      <vt:lpstr>1 (344)</vt:lpstr>
      <vt:lpstr>1 (345)</vt:lpstr>
      <vt:lpstr>1 (346)</vt:lpstr>
      <vt:lpstr>1 (347)</vt:lpstr>
      <vt:lpstr>1 (348)</vt:lpstr>
      <vt:lpstr>1 (349)</vt:lpstr>
      <vt:lpstr>1 (350)</vt:lpstr>
      <vt:lpstr>1 (351)</vt:lpstr>
      <vt:lpstr>1 (352)</vt:lpstr>
      <vt:lpstr>1 (353)</vt:lpstr>
      <vt:lpstr>1 (354)</vt:lpstr>
      <vt:lpstr>1 (355)</vt:lpstr>
      <vt:lpstr>1 (356)</vt:lpstr>
      <vt:lpstr>1 (357)</vt:lpstr>
      <vt:lpstr>1 (358)</vt:lpstr>
      <vt:lpstr>1 (359)</vt:lpstr>
      <vt:lpstr>1 (360)</vt:lpstr>
      <vt:lpstr>1 (361)</vt:lpstr>
      <vt:lpstr>1 (362)</vt:lpstr>
      <vt:lpstr>1 (363)</vt:lpstr>
      <vt:lpstr>1 (364)</vt:lpstr>
      <vt:lpstr>1 (365)</vt:lpstr>
      <vt:lpstr>1 (366)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Jovanović</dc:creator>
  <cp:lastModifiedBy>Windows User</cp:lastModifiedBy>
  <cp:lastPrinted>2025-10-29T08:23:16Z</cp:lastPrinted>
  <dcterms:created xsi:type="dcterms:W3CDTF">2020-11-13T23:57:58Z</dcterms:created>
  <dcterms:modified xsi:type="dcterms:W3CDTF">2025-10-31T11:19:48Z</dcterms:modified>
</cp:coreProperties>
</file>